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jwb no 2" sheetId="1" r:id="rId1"/>
    <sheet name="top skedul" sheetId="5" r:id="rId2"/>
    <sheet name="supporting" sheetId="6" r:id="rId3"/>
  </sheets>
  <definedNames>
    <definedName name="_xlnm.Print_Area" localSheetId="1">'top skedul'!$B$3:$N$37</definedName>
  </definedNames>
  <calcPr calcId="125725"/>
</workbook>
</file>

<file path=xl/calcChain.xml><?xml version="1.0" encoding="utf-8"?>
<calcChain xmlns="http://schemas.openxmlformats.org/spreadsheetml/2006/main">
  <c r="N29" i="5"/>
  <c r="C29"/>
  <c r="J26"/>
  <c r="H196" i="6"/>
  <c r="E26" i="5"/>
  <c r="N27"/>
  <c r="M27"/>
  <c r="H26"/>
  <c r="K26" s="1"/>
  <c r="H23"/>
  <c r="K23" s="1"/>
  <c r="M23" s="1"/>
  <c r="N14"/>
  <c r="N17"/>
  <c r="N20"/>
  <c r="C24"/>
  <c r="C20"/>
  <c r="C17"/>
  <c r="C14"/>
  <c r="M22"/>
  <c r="N22" s="1"/>
  <c r="K22"/>
  <c r="H22"/>
  <c r="N19"/>
  <c r="M19"/>
  <c r="K19"/>
  <c r="H19"/>
  <c r="N13"/>
  <c r="N16"/>
  <c r="M16"/>
  <c r="K16"/>
  <c r="H16"/>
  <c r="H13"/>
  <c r="F217" i="6"/>
  <c r="G218" s="1"/>
  <c r="F109" s="1"/>
  <c r="G110" s="1"/>
  <c r="F213"/>
  <c r="G214" s="1"/>
  <c r="F108" s="1"/>
  <c r="G208"/>
  <c r="D171"/>
  <c r="D170"/>
  <c r="G157"/>
  <c r="G154"/>
  <c r="F153"/>
  <c r="G150"/>
  <c r="G147"/>
  <c r="G102"/>
  <c r="G103" s="1"/>
  <c r="E143"/>
  <c r="F166" s="1"/>
  <c r="G167" s="1"/>
  <c r="E123"/>
  <c r="E122"/>
  <c r="E124" s="1"/>
  <c r="E126" s="1"/>
  <c r="G114"/>
  <c r="G80"/>
  <c r="G76"/>
  <c r="G77" s="1"/>
  <c r="G69"/>
  <c r="G70" s="1"/>
  <c r="G24"/>
  <c r="G25" s="1"/>
  <c r="G49"/>
  <c r="G50" s="1"/>
  <c r="N7"/>
  <c r="N6"/>
  <c r="N5"/>
  <c r="F53" s="1"/>
  <c r="G56" s="1"/>
  <c r="G57" s="1"/>
  <c r="N4"/>
  <c r="G8"/>
  <c r="G9" s="1"/>
  <c r="G11" s="1"/>
  <c r="M28" i="5"/>
  <c r="H28"/>
  <c r="G38" i="1"/>
  <c r="K27" i="5"/>
  <c r="H27"/>
  <c r="G113" i="6" l="1"/>
  <c r="M26" i="5"/>
  <c r="N26" s="1"/>
  <c r="N23"/>
  <c r="N24" s="1"/>
  <c r="G111" i="6"/>
  <c r="G115"/>
  <c r="G204"/>
  <c r="F30"/>
  <c r="G31" s="1"/>
  <c r="G32" s="1"/>
  <c r="G34" s="1"/>
  <c r="G36" s="1"/>
  <c r="G79"/>
  <c r="G81" s="1"/>
  <c r="G94" s="1"/>
  <c r="G60"/>
  <c r="G59"/>
  <c r="H79" i="1"/>
  <c r="G77"/>
  <c r="E70"/>
  <c r="E65"/>
  <c r="H58"/>
  <c r="H48"/>
  <c r="H39"/>
  <c r="H33"/>
  <c r="D17"/>
  <c r="D18"/>
  <c r="D19"/>
  <c r="D20"/>
  <c r="D21"/>
  <c r="D22"/>
  <c r="D23"/>
  <c r="D24"/>
  <c r="D25"/>
  <c r="D16"/>
  <c r="F16" s="1"/>
  <c r="G16" s="1"/>
  <c r="E17" s="1"/>
  <c r="G29"/>
  <c r="H30" s="1"/>
  <c r="F8"/>
  <c r="F7"/>
  <c r="F9" s="1"/>
  <c r="F11" s="1"/>
  <c r="F40" i="6" l="1"/>
  <c r="G41" s="1"/>
  <c r="G61"/>
  <c r="F71" i="1"/>
  <c r="F72" s="1"/>
  <c r="F74" s="1"/>
  <c r="H80" s="1"/>
  <c r="F17"/>
  <c r="G17" s="1"/>
  <c r="E18" s="1"/>
  <c r="F18" s="1"/>
  <c r="G35"/>
  <c r="H36" s="1"/>
  <c r="G78" l="1"/>
  <c r="G18"/>
  <c r="E19" s="1"/>
  <c r="F19" s="1"/>
  <c r="G19" l="1"/>
  <c r="E20" s="1"/>
  <c r="F20" s="1"/>
  <c r="G20" l="1"/>
  <c r="E21" s="1"/>
  <c r="F21" s="1"/>
  <c r="G21" s="1"/>
  <c r="E22" l="1"/>
  <c r="F26" l="1"/>
  <c r="F22"/>
  <c r="G22" l="1"/>
  <c r="E23" l="1"/>
  <c r="F23" s="1"/>
  <c r="G23" s="1"/>
  <c r="E24" l="1"/>
  <c r="F24" s="1"/>
  <c r="G24" s="1"/>
  <c r="E25" l="1"/>
  <c r="F25" s="1"/>
  <c r="G25" s="1"/>
  <c r="G26" s="1"/>
</calcChain>
</file>

<file path=xl/sharedStrings.xml><?xml version="1.0" encoding="utf-8"?>
<sst xmlns="http://schemas.openxmlformats.org/spreadsheetml/2006/main" count="326" uniqueCount="157">
  <si>
    <t>1 juli 2005</t>
  </si>
  <si>
    <t>HP</t>
  </si>
  <si>
    <t>akum depr</t>
  </si>
  <si>
    <t>hingga 2009</t>
  </si>
  <si>
    <t>depr 2010</t>
  </si>
  <si>
    <t>1 sept</t>
  </si>
  <si>
    <t>NB</t>
  </si>
  <si>
    <t>Kas</t>
  </si>
  <si>
    <t>gain (loss)</t>
  </si>
  <si>
    <t>kas</t>
  </si>
  <si>
    <t>mesin</t>
  </si>
  <si>
    <t>gain</t>
  </si>
  <si>
    <t>B</t>
  </si>
  <si>
    <t>annuity due</t>
  </si>
  <si>
    <t>single sum</t>
  </si>
  <si>
    <t>annual payment</t>
  </si>
  <si>
    <t>menghitung PV nilai kapitalisasi</t>
  </si>
  <si>
    <t>PV annual payment</t>
  </si>
  <si>
    <t>scedule amortisasi</t>
  </si>
  <si>
    <t>tanggal</t>
  </si>
  <si>
    <t>lease payment</t>
  </si>
  <si>
    <t>interest</t>
  </si>
  <si>
    <t>reduction of lease liability</t>
  </si>
  <si>
    <t>lease liability</t>
  </si>
  <si>
    <t>interest expense</t>
  </si>
  <si>
    <t>interest payable</t>
  </si>
  <si>
    <t>depreciation expense</t>
  </si>
  <si>
    <t>accumulated depreciation</t>
  </si>
  <si>
    <t>implicit rate</t>
  </si>
  <si>
    <t>life time</t>
  </si>
  <si>
    <t>years</t>
  </si>
  <si>
    <t>a</t>
  </si>
  <si>
    <t>b</t>
  </si>
  <si>
    <t>c</t>
  </si>
  <si>
    <t>d</t>
  </si>
  <si>
    <t>e</t>
  </si>
  <si>
    <t>f</t>
  </si>
  <si>
    <t>g</t>
  </si>
  <si>
    <t>= b x e</t>
  </si>
  <si>
    <t>h</t>
  </si>
  <si>
    <t>nilai wajar mesin 1 april</t>
  </si>
  <si>
    <t>i</t>
  </si>
  <si>
    <t>selisih pembulatan</t>
  </si>
  <si>
    <t>tidak material. Dibulatkan saja</t>
  </si>
  <si>
    <t>1 april</t>
  </si>
  <si>
    <t>mesin - dari sewa pembiayaan</t>
  </si>
  <si>
    <t>hutang sewa pembiayaan</t>
  </si>
  <si>
    <t>pembayaran dimuka</t>
  </si>
  <si>
    <t>31 des</t>
  </si>
  <si>
    <t>hutang sewa pembiayaan *</t>
  </si>
  <si>
    <t>* menurut buku AKM tidak dicatat sebagai prepaid namun langsung hutang, karena sewa pembiayaan</t>
  </si>
  <si>
    <t>C</t>
  </si>
  <si>
    <t>jurnal</t>
  </si>
  <si>
    <t>biaya bahan bangunan</t>
  </si>
  <si>
    <t>biaya tenaga kerja langsung</t>
  </si>
  <si>
    <t>biaya overhead pabrik</t>
  </si>
  <si>
    <t>bangunan pabrik</t>
  </si>
  <si>
    <t>D</t>
  </si>
  <si>
    <t>Pengembangan tanah</t>
  </si>
  <si>
    <t>E</t>
  </si>
  <si>
    <t>Th.</t>
  </si>
  <si>
    <t>Hrg. Perolehan</t>
  </si>
  <si>
    <t>Mutasi Tahun 19X2</t>
  </si>
  <si>
    <t>P E N Y U S U T A N</t>
  </si>
  <si>
    <t>Nilai Buku</t>
  </si>
  <si>
    <t>No.</t>
  </si>
  <si>
    <t>Jenis Aktiva Tetap</t>
  </si>
  <si>
    <t>s.d. 31-12-19X1</t>
  </si>
  <si>
    <t>Tambah</t>
  </si>
  <si>
    <t>Kurang</t>
  </si>
  <si>
    <t>s.d. 31-12-19X2</t>
  </si>
  <si>
    <t>%</t>
  </si>
  <si>
    <t>Tahun 19X2</t>
  </si>
  <si>
    <t>Per 31-12-19X2</t>
  </si>
  <si>
    <t>( Rp. )</t>
  </si>
  <si>
    <t>Tanah</t>
  </si>
  <si>
    <t>Bangunan Kantor</t>
  </si>
  <si>
    <t>Bangunan Pabrik</t>
  </si>
  <si>
    <t>Mesin &amp; Peralatan</t>
  </si>
  <si>
    <t>various</t>
  </si>
  <si>
    <t>die cast</t>
  </si>
  <si>
    <t>Beli/</t>
  </si>
  <si>
    <t>sewa</t>
  </si>
  <si>
    <t>n/a</t>
  </si>
  <si>
    <t>mesin xx</t>
  </si>
  <si>
    <t>jawaban no 2. ayat jurnal yang seharusnya dibuat oleh PT NYDAR</t>
  </si>
  <si>
    <t>perhitungan</t>
  </si>
  <si>
    <t>supporting skedul</t>
  </si>
  <si>
    <t>tanah</t>
  </si>
  <si>
    <t>penambahan</t>
  </si>
  <si>
    <t>koreksi audit</t>
  </si>
  <si>
    <t>nilai buku hingga akhir tahun 2009 (per audit)</t>
  </si>
  <si>
    <t>nilai buku akhir tahun 2010 (per audit)</t>
  </si>
  <si>
    <t>jumlah penambahan/pengurangan</t>
  </si>
  <si>
    <t>x</t>
  </si>
  <si>
    <t>koreksi bahwa seharusnya dicatat sebagai pengeluaran untuk pengembangan tanah</t>
  </si>
  <si>
    <t>AJE 1</t>
  </si>
  <si>
    <t>nilai buku akhir tahun 2010 (per buku)</t>
  </si>
  <si>
    <t xml:space="preserve">selisih </t>
  </si>
  <si>
    <t>bangunan kantor</t>
  </si>
  <si>
    <t>pengurangan</t>
  </si>
  <si>
    <t>harga perolehan hingga akhir tahun 2009 (per audit)</t>
  </si>
  <si>
    <t>harga perolehan akhir tahun 2010 (per audit)</t>
  </si>
  <si>
    <t xml:space="preserve">akumulasi penyusutan hingga akhir tahun 2009 </t>
  </si>
  <si>
    <t>pengembangan tanah</t>
  </si>
  <si>
    <t>mesin peralatan</t>
  </si>
  <si>
    <t>rate</t>
  </si>
  <si>
    <t>total akumulasi penyusutan hingga tahun 2010 per audit</t>
  </si>
  <si>
    <t>nilai buku bangunan kantor 31 des 2010 per audit</t>
  </si>
  <si>
    <t>nilai buku bangunan kantor 31 des 2010 per buku</t>
  </si>
  <si>
    <t>selisih</t>
  </si>
  <si>
    <t>AJE 2</t>
  </si>
  <si>
    <t>x [link to] aje 1</t>
  </si>
  <si>
    <t>beban penyusutan - pengemb. Tanah</t>
  </si>
  <si>
    <t>akumulasi penyusutan - pengemb. Tanah</t>
  </si>
  <si>
    <t>koreksi, besar penyusutan selama 4 bulan</t>
  </si>
  <si>
    <t>AJE 3</t>
  </si>
  <si>
    <t>x1</t>
  </si>
  <si>
    <t>koreksi, besar penyusutan adalah (160.000.000 x 4%) + (54.000.000 x 4% x 6/12) = 7.480.000</t>
  </si>
  <si>
    <t>beban penyusutan - b. Pabrik</t>
  </si>
  <si>
    <t>akumulasi penyusutan - b. Pabrik</t>
  </si>
  <si>
    <t>x2</t>
  </si>
  <si>
    <t>mesin dan peralatan</t>
  </si>
  <si>
    <t>menurut psak 16 par 16, aset yang dibangun sendiri, biaya harus dikapitalisasi</t>
  </si>
  <si>
    <t>dan aset akan mulai diakui saat aset benar benar siap digunakan, dalam hal ini 1 juli</t>
  </si>
  <si>
    <t>kapitalisasi aset: material + labor + over head = 54.000.000</t>
  </si>
  <si>
    <t>aset tetap - bangunan pabrik</t>
  </si>
  <si>
    <t>AJE 4</t>
  </si>
  <si>
    <t>x1 koreksi untuk pengakuan aset yang diperoleh dari aset sewa pembiayaan</t>
  </si>
  <si>
    <t>nilai wajar mesin sewaan</t>
  </si>
  <si>
    <t xml:space="preserve">x2 koreksi untuk penghentian aset </t>
  </si>
  <si>
    <t>pencatatan jurnal untuk penghentian aset tidak bisa langsung net, tapi per unsur</t>
  </si>
  <si>
    <t>jadi pengurangan harga perolehan haruslah 96.000.000</t>
  </si>
  <si>
    <t>gain on sale mesin dan peralatan</t>
  </si>
  <si>
    <t>jurnal klien</t>
  </si>
  <si>
    <t>sewa dibayar dimuka</t>
  </si>
  <si>
    <t>beban sewa mesin</t>
  </si>
  <si>
    <t>jurnal seharusnya</t>
  </si>
  <si>
    <t>jurnal koreksi</t>
  </si>
  <si>
    <t xml:space="preserve">hutang sewa pembiayaan </t>
  </si>
  <si>
    <t>akan direklass nanti jika cash payment</t>
  </si>
  <si>
    <t>harga perolehan</t>
  </si>
  <si>
    <t>summary koreksi</t>
  </si>
  <si>
    <t>koreksi penambahan aset fin lease</t>
  </si>
  <si>
    <t>koreksi pengurangan aset dijual</t>
  </si>
  <si>
    <t>-- per book</t>
  </si>
  <si>
    <t>-- per audit</t>
  </si>
  <si>
    <t>-- selisih</t>
  </si>
  <si>
    <t>akumulasi penyusutan</t>
  </si>
  <si>
    <t>koreksi penambahan</t>
  </si>
  <si>
    <t>koreksi pengurangan</t>
  </si>
  <si>
    <t>koreksi audit penambahan</t>
  </si>
  <si>
    <t>koreksi audit pengurangan</t>
  </si>
  <si>
    <t>tempat parkir</t>
  </si>
  <si>
    <t>sayap</t>
  </si>
  <si>
    <t>various (tanpa mesin terjual)</t>
  </si>
  <si>
    <t>top skedul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</si>
</sst>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0.000000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quotePrefix="1" applyFill="1"/>
    <xf numFmtId="41" fontId="0" fillId="2" borderId="0" xfId="1" applyFont="1" applyFill="1"/>
    <xf numFmtId="0" fontId="0" fillId="2" borderId="0" xfId="0" applyFill="1"/>
    <xf numFmtId="9" fontId="0" fillId="2" borderId="0" xfId="0" applyNumberFormat="1" applyFill="1"/>
    <xf numFmtId="41" fontId="0" fillId="2" borderId="0" xfId="0" applyNumberFormat="1" applyFill="1"/>
    <xf numFmtId="164" fontId="0" fillId="2" borderId="0" xfId="0" applyNumberFormat="1" applyFill="1"/>
    <xf numFmtId="41" fontId="0" fillId="2" borderId="5" xfId="0" applyNumberFormat="1" applyFill="1" applyBorder="1"/>
    <xf numFmtId="0" fontId="0" fillId="3" borderId="6" xfId="0" applyFill="1" applyBorder="1" applyAlignment="1">
      <alignment vertical="center" wrapText="1"/>
    </xf>
    <xf numFmtId="14" fontId="0" fillId="2" borderId="6" xfId="0" applyNumberFormat="1" applyFill="1" applyBorder="1"/>
    <xf numFmtId="41" fontId="0" fillId="2" borderId="6" xfId="0" applyNumberFormat="1" applyFill="1" applyBorder="1"/>
    <xf numFmtId="0" fontId="0" fillId="2" borderId="6" xfId="0" applyFill="1" applyBorder="1"/>
    <xf numFmtId="0" fontId="0" fillId="2" borderId="2" xfId="0" applyFill="1" applyBorder="1"/>
    <xf numFmtId="0" fontId="2" fillId="2" borderId="0" xfId="0" quotePrefix="1" applyFont="1" applyFill="1"/>
    <xf numFmtId="0" fontId="2" fillId="2" borderId="0" xfId="0" applyFont="1" applyFill="1" applyAlignment="1">
      <alignment horizontal="center"/>
    </xf>
    <xf numFmtId="0" fontId="5" fillId="0" borderId="0" xfId="3" applyFont="1"/>
    <xf numFmtId="0" fontId="5" fillId="0" borderId="7" xfId="3" applyFont="1" applyBorder="1"/>
    <xf numFmtId="0" fontId="5" fillId="0" borderId="8" xfId="3" applyFont="1" applyBorder="1"/>
    <xf numFmtId="0" fontId="5" fillId="0" borderId="9" xfId="3" applyFont="1" applyBorder="1"/>
    <xf numFmtId="0" fontId="5" fillId="0" borderId="10" xfId="3" applyFont="1" applyBorder="1"/>
    <xf numFmtId="0" fontId="5" fillId="0" borderId="11" xfId="3" applyFont="1" applyBorder="1"/>
    <xf numFmtId="0" fontId="5" fillId="0" borderId="12" xfId="3" applyFont="1" applyBorder="1"/>
    <xf numFmtId="0" fontId="6" fillId="0" borderId="13" xfId="3" applyFont="1" applyBorder="1"/>
    <xf numFmtId="0" fontId="6" fillId="0" borderId="0" xfId="3" applyFont="1"/>
    <xf numFmtId="0" fontId="6" fillId="0" borderId="14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5" xfId="3" quotePrefix="1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6" fillId="0" borderId="0" xfId="3" quotePrefix="1" applyFont="1" applyAlignment="1">
      <alignment horizontal="center"/>
    </xf>
    <xf numFmtId="0" fontId="6" fillId="0" borderId="14" xfId="3" quotePrefix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5" fillId="0" borderId="19" xfId="3" applyFont="1" applyBorder="1"/>
    <xf numFmtId="0" fontId="5" fillId="0" borderId="20" xfId="3" applyFont="1" applyBorder="1"/>
    <xf numFmtId="0" fontId="5" fillId="0" borderId="21" xfId="3" applyFont="1" applyBorder="1"/>
    <xf numFmtId="0" fontId="5" fillId="0" borderId="22" xfId="3" applyFont="1" applyBorder="1"/>
    <xf numFmtId="0" fontId="5" fillId="0" borderId="23" xfId="3" applyFont="1" applyBorder="1"/>
    <xf numFmtId="0" fontId="5" fillId="0" borderId="13" xfId="3" applyFont="1" applyBorder="1"/>
    <xf numFmtId="0" fontId="5" fillId="0" borderId="14" xfId="3" applyFont="1" applyBorder="1"/>
    <xf numFmtId="43" fontId="5" fillId="0" borderId="0" xfId="4" applyFont="1"/>
    <xf numFmtId="43" fontId="5" fillId="0" borderId="14" xfId="4" applyFont="1" applyBorder="1"/>
    <xf numFmtId="43" fontId="5" fillId="0" borderId="15" xfId="4" applyFont="1" applyBorder="1"/>
    <xf numFmtId="0" fontId="5" fillId="0" borderId="2" xfId="3" applyFont="1" applyBorder="1"/>
    <xf numFmtId="0" fontId="5" fillId="0" borderId="24" xfId="3" applyFont="1" applyBorder="1" applyAlignment="1">
      <alignment horizontal="center"/>
    </xf>
    <xf numFmtId="0" fontId="6" fillId="0" borderId="25" xfId="3" applyFont="1" applyBorder="1"/>
    <xf numFmtId="0" fontId="5" fillId="0" borderId="6" xfId="3" applyFont="1" applyBorder="1"/>
    <xf numFmtId="43" fontId="5" fillId="0" borderId="25" xfId="4" applyFont="1" applyBorder="1"/>
    <xf numFmtId="43" fontId="5" fillId="0" borderId="6" xfId="4" applyFont="1" applyBorder="1"/>
    <xf numFmtId="43" fontId="5" fillId="0" borderId="26" xfId="4" applyFont="1" applyBorder="1"/>
    <xf numFmtId="0" fontId="5" fillId="0" borderId="18" xfId="3" applyFont="1" applyBorder="1"/>
    <xf numFmtId="0" fontId="5" fillId="0" borderId="24" xfId="3" applyFont="1" applyBorder="1"/>
    <xf numFmtId="0" fontId="5" fillId="0" borderId="25" xfId="3" applyFont="1" applyBorder="1"/>
    <xf numFmtId="9" fontId="5" fillId="0" borderId="18" xfId="3" applyNumberFormat="1" applyFont="1" applyBorder="1"/>
    <xf numFmtId="0" fontId="5" fillId="0" borderId="25" xfId="3" applyFont="1" applyBorder="1" applyAlignment="1">
      <alignment horizontal="right"/>
    </xf>
    <xf numFmtId="43" fontId="6" fillId="0" borderId="17" xfId="4" applyFont="1" applyBorder="1"/>
    <xf numFmtId="43" fontId="6" fillId="0" borderId="6" xfId="4" applyFont="1" applyBorder="1"/>
    <xf numFmtId="43" fontId="6" fillId="0" borderId="26" xfId="4" applyFont="1" applyBorder="1"/>
    <xf numFmtId="0" fontId="6" fillId="0" borderId="18" xfId="3" applyFont="1" applyBorder="1"/>
    <xf numFmtId="43" fontId="6" fillId="0" borderId="25" xfId="4" applyFont="1" applyBorder="1"/>
    <xf numFmtId="43" fontId="5" fillId="0" borderId="20" xfId="4" applyFont="1" applyBorder="1"/>
    <xf numFmtId="43" fontId="5" fillId="0" borderId="21" xfId="4" applyFont="1" applyBorder="1"/>
    <xf numFmtId="43" fontId="5" fillId="0" borderId="22" xfId="4" applyFont="1" applyBorder="1"/>
    <xf numFmtId="0" fontId="5" fillId="0" borderId="25" xfId="3" applyFont="1" applyBorder="1" applyAlignment="1">
      <alignment horizontal="left"/>
    </xf>
    <xf numFmtId="0" fontId="5" fillId="0" borderId="0" xfId="3" applyFont="1" applyBorder="1"/>
    <xf numFmtId="0" fontId="5" fillId="0" borderId="28" xfId="3" applyFont="1" applyBorder="1" applyAlignment="1">
      <alignment horizontal="center"/>
    </xf>
    <xf numFmtId="41" fontId="0" fillId="2" borderId="6" xfId="1" applyFont="1" applyFill="1" applyBorder="1"/>
    <xf numFmtId="0" fontId="6" fillId="0" borderId="3" xfId="3" quotePrefix="1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1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7" xfId="3" quotePrefix="1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6" fillId="0" borderId="27" xfId="3" applyFont="1" applyBorder="1" applyAlignment="1">
      <alignment horizontal="left"/>
    </xf>
    <xf numFmtId="0" fontId="6" fillId="0" borderId="18" xfId="3" applyFont="1" applyBorder="1" applyAlignment="1">
      <alignment horizontal="left"/>
    </xf>
    <xf numFmtId="0" fontId="6" fillId="0" borderId="6" xfId="3" applyFont="1" applyBorder="1" applyAlignment="1">
      <alignment horizontal="left"/>
    </xf>
    <xf numFmtId="0" fontId="3" fillId="2" borderId="0" xfId="0" applyFont="1" applyFill="1"/>
    <xf numFmtId="0" fontId="7" fillId="4" borderId="0" xfId="0" applyFont="1" applyFill="1" applyAlignment="1">
      <alignment horizontal="center"/>
    </xf>
    <xf numFmtId="0" fontId="0" fillId="2" borderId="1" xfId="0" quotePrefix="1" applyFill="1" applyBorder="1"/>
    <xf numFmtId="41" fontId="0" fillId="2" borderId="0" xfId="1" applyFont="1" applyFill="1" applyBorder="1"/>
    <xf numFmtId="0" fontId="0" fillId="2" borderId="1" xfId="0" applyFill="1" applyBorder="1"/>
    <xf numFmtId="41" fontId="0" fillId="2" borderId="2" xfId="1" applyFont="1" applyFill="1" applyBorder="1"/>
    <xf numFmtId="9" fontId="0" fillId="2" borderId="1" xfId="0" applyNumberFormat="1" applyFill="1" applyBorder="1"/>
    <xf numFmtId="41" fontId="0" fillId="2" borderId="2" xfId="0" applyNumberFormat="1" applyFill="1" applyBorder="1"/>
    <xf numFmtId="0" fontId="0" fillId="2" borderId="3" xfId="0" applyFill="1" applyBorder="1"/>
    <xf numFmtId="41" fontId="0" fillId="2" borderId="5" xfId="1" applyFont="1" applyFill="1" applyBorder="1"/>
    <xf numFmtId="41" fontId="0" fillId="2" borderId="4" xfId="0" applyNumberFormat="1" applyFill="1" applyBorder="1"/>
    <xf numFmtId="0" fontId="0" fillId="2" borderId="25" xfId="0" applyFill="1" applyBorder="1"/>
    <xf numFmtId="0" fontId="0" fillId="2" borderId="18" xfId="0" applyFill="1" applyBorder="1"/>
    <xf numFmtId="0" fontId="3" fillId="2" borderId="17" xfId="0" applyFont="1" applyFill="1" applyBorder="1"/>
    <xf numFmtId="41" fontId="2" fillId="2" borderId="0" xfId="1" applyFont="1" applyFill="1"/>
    <xf numFmtId="0" fontId="2" fillId="2" borderId="0" xfId="0" applyFont="1" applyFill="1"/>
    <xf numFmtId="0" fontId="0" fillId="4" borderId="0" xfId="0" applyFill="1"/>
    <xf numFmtId="41" fontId="0" fillId="4" borderId="0" xfId="1" applyFont="1" applyFill="1"/>
    <xf numFmtId="9" fontId="0" fillId="4" borderId="0" xfId="2" applyFont="1" applyFill="1"/>
    <xf numFmtId="0" fontId="0" fillId="2" borderId="0" xfId="0" applyFill="1" applyAlignment="1">
      <alignment horizontal="right"/>
    </xf>
    <xf numFmtId="0" fontId="0" fillId="5" borderId="0" xfId="0" applyFill="1"/>
    <xf numFmtId="41" fontId="0" fillId="5" borderId="0" xfId="1" applyFont="1" applyFill="1"/>
    <xf numFmtId="0" fontId="0" fillId="6" borderId="0" xfId="0" applyFill="1"/>
    <xf numFmtId="41" fontId="0" fillId="6" borderId="0" xfId="1" applyFont="1" applyFill="1"/>
    <xf numFmtId="41" fontId="0" fillId="6" borderId="0" xfId="0" applyNumberFormat="1" applyFill="1"/>
    <xf numFmtId="41" fontId="0" fillId="4" borderId="0" xfId="0" applyNumberFormat="1" applyFill="1"/>
    <xf numFmtId="0" fontId="0" fillId="4" borderId="0" xfId="1" applyNumberFormat="1" applyFont="1" applyFill="1"/>
    <xf numFmtId="0" fontId="0" fillId="4" borderId="0" xfId="0" applyNumberFormat="1" applyFill="1"/>
    <xf numFmtId="0" fontId="0" fillId="6" borderId="0" xfId="1" applyNumberFormat="1" applyFont="1" applyFill="1"/>
    <xf numFmtId="0" fontId="6" fillId="0" borderId="6" xfId="3" applyFont="1" applyBorder="1"/>
    <xf numFmtId="0" fontId="6" fillId="0" borderId="24" xfId="3" applyFont="1" applyBorder="1"/>
    <xf numFmtId="9" fontId="6" fillId="0" borderId="18" xfId="3" applyNumberFormat="1" applyFont="1" applyBorder="1"/>
    <xf numFmtId="43" fontId="5" fillId="0" borderId="17" xfId="4" applyFont="1" applyBorder="1"/>
  </cellXfs>
  <cellStyles count="5">
    <cellStyle name="Comma [0]" xfId="1" builtinId="6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10</xdr:col>
      <xdr:colOff>419100</xdr:colOff>
      <xdr:row>7</xdr:row>
      <xdr:rowOff>52820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842" t="30776" r="76576" b="58097"/>
        <a:stretch>
          <a:fillRect/>
        </a:stretch>
      </xdr:blipFill>
      <xdr:spPr bwMode="auto">
        <a:xfrm>
          <a:off x="4133850" y="6667500"/>
          <a:ext cx="1638300" cy="8148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0</xdr:rowOff>
    </xdr:from>
    <xdr:to>
      <xdr:col>9</xdr:col>
      <xdr:colOff>904875</xdr:colOff>
      <xdr:row>5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19625" y="381000"/>
          <a:ext cx="5219700" cy="723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d-ID" sz="1400" b="1" i="0" u="none" strike="noStrike" baseline="0">
              <a:solidFill>
                <a:srgbClr val="000000"/>
              </a:solidFill>
              <a:latin typeface="AvantGarde Md BT"/>
            </a:rPr>
            <a:t>THE VALLEY PUBLISHING COMPANY</a:t>
          </a:r>
        </a:p>
        <a:p>
          <a:pPr algn="ctr" rtl="0">
            <a:defRPr sz="1000"/>
          </a:pPr>
          <a:r>
            <a:rPr lang="id-ID" sz="1400" b="1" i="0" u="none" strike="noStrike" baseline="0">
              <a:solidFill>
                <a:srgbClr val="000000"/>
              </a:solidFill>
              <a:latin typeface="AvantGarde Md BT"/>
            </a:rPr>
            <a:t>DAFTAR AKTIVA TETAP DAN PENYUSUTANNYA</a:t>
          </a:r>
        </a:p>
        <a:p>
          <a:pPr algn="ctr" rtl="0">
            <a:defRPr sz="1000"/>
          </a:pPr>
          <a:r>
            <a:rPr lang="id-ID" sz="1400" b="1" i="0" u="none" strike="noStrike" baseline="0">
              <a:solidFill>
                <a:srgbClr val="000000"/>
              </a:solidFill>
              <a:latin typeface="AvantGarde Md BT"/>
            </a:rPr>
            <a:t>PER 31 DESEMBER X2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118</xdr:row>
      <xdr:rowOff>0</xdr:rowOff>
    </xdr:from>
    <xdr:to>
      <xdr:col>9</xdr:col>
      <xdr:colOff>285750</xdr:colOff>
      <xdr:row>122</xdr:row>
      <xdr:rowOff>52820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842" t="30776" r="76576" b="58097"/>
        <a:stretch>
          <a:fillRect/>
        </a:stretch>
      </xdr:blipFill>
      <xdr:spPr bwMode="auto">
        <a:xfrm>
          <a:off x="5657850" y="571500"/>
          <a:ext cx="1638300" cy="8148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2"/>
  <sheetViews>
    <sheetView tabSelected="1" workbookViewId="0">
      <selection activeCell="I16" sqref="I16"/>
    </sheetView>
  </sheetViews>
  <sheetFormatPr defaultRowHeight="15"/>
  <cols>
    <col min="1" max="1" width="4" style="3" customWidth="1"/>
    <col min="2" max="2" width="4.42578125" style="77" customWidth="1"/>
    <col min="3" max="3" width="10.85546875" style="3" customWidth="1"/>
    <col min="4" max="4" width="11.5703125" style="3" bestFit="1" customWidth="1"/>
    <col min="5" max="5" width="14.7109375" style="2" customWidth="1"/>
    <col min="6" max="6" width="13.42578125" style="3" customWidth="1"/>
    <col min="7" max="7" width="14.28515625" style="3" customWidth="1"/>
    <col min="8" max="8" width="11.5703125" style="3" bestFit="1" customWidth="1"/>
    <col min="9" max="16384" width="9.140625" style="3"/>
  </cols>
  <sheetData>
    <row r="2" spans="1:7">
      <c r="A2" s="76" t="s">
        <v>85</v>
      </c>
    </row>
    <row r="3" spans="1:7">
      <c r="B3" s="77" t="s">
        <v>12</v>
      </c>
      <c r="C3" s="14" t="s">
        <v>31</v>
      </c>
      <c r="D3" s="3" t="s">
        <v>16</v>
      </c>
    </row>
    <row r="4" spans="1:7">
      <c r="C4" s="14" t="s">
        <v>32</v>
      </c>
      <c r="D4" s="3" t="s">
        <v>15</v>
      </c>
      <c r="F4" s="2">
        <v>12000000</v>
      </c>
    </row>
    <row r="5" spans="1:7">
      <c r="C5" s="14" t="s">
        <v>33</v>
      </c>
      <c r="D5" s="3" t="s">
        <v>28</v>
      </c>
      <c r="F5" s="4">
        <v>0.12</v>
      </c>
    </row>
    <row r="6" spans="1:7">
      <c r="C6" s="14" t="s">
        <v>34</v>
      </c>
      <c r="D6" s="3" t="s">
        <v>29</v>
      </c>
      <c r="F6" s="3">
        <v>10</v>
      </c>
      <c r="G6" s="3" t="s">
        <v>30</v>
      </c>
    </row>
    <row r="7" spans="1:7">
      <c r="C7" s="14" t="s">
        <v>35</v>
      </c>
      <c r="D7" s="3" t="s">
        <v>13</v>
      </c>
      <c r="F7" s="6">
        <f>1+((1-(1+F5)^(-F6+1))/F5)</f>
        <v>6.3282497918201708</v>
      </c>
    </row>
    <row r="8" spans="1:7">
      <c r="C8" s="14" t="s">
        <v>36</v>
      </c>
      <c r="D8" s="3" t="s">
        <v>14</v>
      </c>
      <c r="F8" s="6">
        <f>1/(1+F5)^F6</f>
        <v>0.32197323659069599</v>
      </c>
    </row>
    <row r="9" spans="1:7">
      <c r="C9" s="14" t="s">
        <v>37</v>
      </c>
      <c r="D9" s="3" t="s">
        <v>17</v>
      </c>
      <c r="F9" s="2">
        <f>F4*F7</f>
        <v>75938997.501842052</v>
      </c>
      <c r="G9" s="13" t="s">
        <v>38</v>
      </c>
    </row>
    <row r="10" spans="1:7">
      <c r="C10" s="14" t="s">
        <v>39</v>
      </c>
      <c r="D10" s="3" t="s">
        <v>40</v>
      </c>
      <c r="E10" s="3"/>
      <c r="F10" s="2">
        <v>75940000</v>
      </c>
    </row>
    <row r="11" spans="1:7">
      <c r="C11" s="14" t="s">
        <v>41</v>
      </c>
      <c r="D11" s="3" t="s">
        <v>42</v>
      </c>
      <c r="F11" s="5">
        <f>F10-F9</f>
        <v>1002.4981579482555</v>
      </c>
      <c r="G11" s="3" t="s">
        <v>43</v>
      </c>
    </row>
    <row r="12" spans="1:7">
      <c r="C12" s="14"/>
      <c r="F12" s="5"/>
    </row>
    <row r="13" spans="1:7">
      <c r="C13" s="3" t="s">
        <v>18</v>
      </c>
      <c r="E13" s="2" t="s">
        <v>47</v>
      </c>
    </row>
    <row r="14" spans="1:7" ht="30">
      <c r="C14" s="8" t="s">
        <v>19</v>
      </c>
      <c r="D14" s="8" t="s">
        <v>20</v>
      </c>
      <c r="E14" s="8" t="s">
        <v>21</v>
      </c>
      <c r="F14" s="8" t="s">
        <v>22</v>
      </c>
      <c r="G14" s="8" t="s">
        <v>23</v>
      </c>
    </row>
    <row r="15" spans="1:7">
      <c r="C15" s="9">
        <v>40269</v>
      </c>
      <c r="D15" s="10"/>
      <c r="E15" s="11"/>
      <c r="F15" s="11"/>
      <c r="G15" s="65">
        <v>75938997.501842052</v>
      </c>
    </row>
    <row r="16" spans="1:7">
      <c r="C16" s="9">
        <v>40269</v>
      </c>
      <c r="D16" s="10">
        <f>$F$4</f>
        <v>12000000</v>
      </c>
      <c r="E16" s="11"/>
      <c r="F16" s="10">
        <f>D16-E16</f>
        <v>12000000</v>
      </c>
      <c r="G16" s="10">
        <f>G15-F16</f>
        <v>63938997.501842052</v>
      </c>
    </row>
    <row r="17" spans="3:8">
      <c r="C17" s="9">
        <v>40634</v>
      </c>
      <c r="D17" s="10">
        <f t="shared" ref="D17:D25" si="0">$F$4</f>
        <v>12000000</v>
      </c>
      <c r="E17" s="10">
        <f>G16*$F$5</f>
        <v>7672679.7002210459</v>
      </c>
      <c r="F17" s="10">
        <f t="shared" ref="F17:F26" si="1">D17-E17</f>
        <v>4327320.2997789541</v>
      </c>
      <c r="G17" s="10">
        <f t="shared" ref="G17:G25" si="2">G16-F17</f>
        <v>59611677.202063099</v>
      </c>
    </row>
    <row r="18" spans="3:8">
      <c r="C18" s="9">
        <v>41000</v>
      </c>
      <c r="D18" s="10">
        <f t="shared" si="0"/>
        <v>12000000</v>
      </c>
      <c r="E18" s="10">
        <f t="shared" ref="E18:E25" si="3">G17*$F$5</f>
        <v>7153401.2642475711</v>
      </c>
      <c r="F18" s="10">
        <f t="shared" si="1"/>
        <v>4846598.7357524289</v>
      </c>
      <c r="G18" s="10">
        <f t="shared" si="2"/>
        <v>54765078.466310672</v>
      </c>
    </row>
    <row r="19" spans="3:8">
      <c r="C19" s="9">
        <v>41365</v>
      </c>
      <c r="D19" s="10">
        <f t="shared" si="0"/>
        <v>12000000</v>
      </c>
      <c r="E19" s="10">
        <f t="shared" si="3"/>
        <v>6571809.4159572804</v>
      </c>
      <c r="F19" s="10">
        <f t="shared" si="1"/>
        <v>5428190.5840427196</v>
      </c>
      <c r="G19" s="10">
        <f t="shared" si="2"/>
        <v>49336887.882267952</v>
      </c>
    </row>
    <row r="20" spans="3:8">
      <c r="C20" s="9">
        <v>41730</v>
      </c>
      <c r="D20" s="10">
        <f t="shared" si="0"/>
        <v>12000000</v>
      </c>
      <c r="E20" s="10">
        <f t="shared" si="3"/>
        <v>5920426.5458721537</v>
      </c>
      <c r="F20" s="10">
        <f t="shared" si="1"/>
        <v>6079573.4541278463</v>
      </c>
      <c r="G20" s="10">
        <f t="shared" si="2"/>
        <v>43257314.428140104</v>
      </c>
    </row>
    <row r="21" spans="3:8">
      <c r="C21" s="9">
        <v>42095</v>
      </c>
      <c r="D21" s="10">
        <f t="shared" si="0"/>
        <v>12000000</v>
      </c>
      <c r="E21" s="10">
        <f t="shared" si="3"/>
        <v>5190877.7313768119</v>
      </c>
      <c r="F21" s="10">
        <f t="shared" si="1"/>
        <v>6809122.2686231881</v>
      </c>
      <c r="G21" s="10">
        <f t="shared" si="2"/>
        <v>36448192.159516916</v>
      </c>
    </row>
    <row r="22" spans="3:8">
      <c r="C22" s="9">
        <v>42461</v>
      </c>
      <c r="D22" s="10">
        <f t="shared" si="0"/>
        <v>12000000</v>
      </c>
      <c r="E22" s="10">
        <f t="shared" si="3"/>
        <v>4373783.0591420298</v>
      </c>
      <c r="F22" s="10">
        <f t="shared" si="1"/>
        <v>7626216.9408579702</v>
      </c>
      <c r="G22" s="10">
        <f t="shared" si="2"/>
        <v>28821975.218658946</v>
      </c>
    </row>
    <row r="23" spans="3:8">
      <c r="C23" s="9">
        <v>42826</v>
      </c>
      <c r="D23" s="10">
        <f t="shared" si="0"/>
        <v>12000000</v>
      </c>
      <c r="E23" s="10">
        <f t="shared" si="3"/>
        <v>3458637.0262390734</v>
      </c>
      <c r="F23" s="10">
        <f t="shared" si="1"/>
        <v>8541362.9737609271</v>
      </c>
      <c r="G23" s="10">
        <f t="shared" si="2"/>
        <v>20280612.244898021</v>
      </c>
    </row>
    <row r="24" spans="3:8">
      <c r="C24" s="9">
        <v>43191</v>
      </c>
      <c r="D24" s="10">
        <f t="shared" si="0"/>
        <v>12000000</v>
      </c>
      <c r="E24" s="10">
        <f t="shared" si="3"/>
        <v>2433673.4693877622</v>
      </c>
      <c r="F24" s="10">
        <f t="shared" si="1"/>
        <v>9566326.5306122378</v>
      </c>
      <c r="G24" s="10">
        <f t="shared" si="2"/>
        <v>10714285.714285783</v>
      </c>
    </row>
    <row r="25" spans="3:8">
      <c r="C25" s="9">
        <v>43556</v>
      </c>
      <c r="D25" s="10">
        <f t="shared" si="0"/>
        <v>12000000</v>
      </c>
      <c r="E25" s="10">
        <f t="shared" si="3"/>
        <v>1285714.2857142941</v>
      </c>
      <c r="F25" s="10">
        <f t="shared" si="1"/>
        <v>10714285.714285705</v>
      </c>
      <c r="G25" s="10">
        <f t="shared" si="2"/>
        <v>7.8231096267700195E-8</v>
      </c>
    </row>
    <row r="26" spans="3:8">
      <c r="C26" s="9">
        <v>43922</v>
      </c>
      <c r="D26" s="10"/>
      <c r="E26" s="10"/>
      <c r="F26" s="10">
        <f t="shared" si="1"/>
        <v>0</v>
      </c>
      <c r="G26" s="10">
        <f t="shared" ref="G26" si="4">G25-F26</f>
        <v>7.8231096267700195E-8</v>
      </c>
    </row>
    <row r="29" spans="3:8">
      <c r="C29" s="1" t="s">
        <v>44</v>
      </c>
      <c r="D29" s="3" t="s">
        <v>45</v>
      </c>
      <c r="G29" s="5">
        <f>F10</f>
        <v>75940000</v>
      </c>
    </row>
    <row r="30" spans="3:8">
      <c r="E30" s="2" t="s">
        <v>46</v>
      </c>
      <c r="H30" s="5">
        <f>G29</f>
        <v>75940000</v>
      </c>
    </row>
    <row r="31" spans="3:8">
      <c r="H31" s="5"/>
    </row>
    <row r="32" spans="3:8">
      <c r="C32" s="1" t="s">
        <v>44</v>
      </c>
      <c r="D32" s="2" t="s">
        <v>49</v>
      </c>
      <c r="G32" s="2">
        <v>12000000</v>
      </c>
      <c r="H32" s="5"/>
    </row>
    <row r="33" spans="2:8">
      <c r="E33" s="2" t="s">
        <v>9</v>
      </c>
      <c r="H33" s="5">
        <f>G32</f>
        <v>12000000</v>
      </c>
    </row>
    <row r="34" spans="2:8">
      <c r="H34" s="5"/>
    </row>
    <row r="35" spans="2:8">
      <c r="C35" s="1" t="s">
        <v>48</v>
      </c>
      <c r="D35" s="3" t="s">
        <v>24</v>
      </c>
      <c r="G35" s="5">
        <f>(9/12)*E17</f>
        <v>5754509.7751657842</v>
      </c>
      <c r="H35" s="5"/>
    </row>
    <row r="36" spans="2:8">
      <c r="E36" s="2" t="s">
        <v>25</v>
      </c>
      <c r="H36" s="5">
        <f>G35</f>
        <v>5754509.7751657842</v>
      </c>
    </row>
    <row r="37" spans="2:8">
      <c r="H37" s="5"/>
    </row>
    <row r="38" spans="2:8">
      <c r="C38" s="1" t="s">
        <v>48</v>
      </c>
      <c r="D38" s="3" t="s">
        <v>26</v>
      </c>
      <c r="G38" s="5">
        <f>(9/12)*(F10/10)</f>
        <v>5695500</v>
      </c>
      <c r="H38" s="5"/>
    </row>
    <row r="39" spans="2:8">
      <c r="E39" s="2" t="s">
        <v>27</v>
      </c>
      <c r="H39" s="5">
        <f>G38</f>
        <v>5695500</v>
      </c>
    </row>
    <row r="40" spans="2:8">
      <c r="H40" s="5"/>
    </row>
    <row r="41" spans="2:8">
      <c r="C41" s="3" t="s">
        <v>50</v>
      </c>
      <c r="H41" s="5"/>
    </row>
    <row r="42" spans="2:8">
      <c r="H42" s="5"/>
    </row>
    <row r="43" spans="2:8">
      <c r="B43" s="77" t="s">
        <v>51</v>
      </c>
      <c r="C43" s="3" t="s">
        <v>52</v>
      </c>
    </row>
    <row r="45" spans="2:8">
      <c r="D45" s="3" t="s">
        <v>53</v>
      </c>
      <c r="E45" s="3"/>
      <c r="G45" s="2">
        <v>36000000</v>
      </c>
      <c r="H45" s="2"/>
    </row>
    <row r="46" spans="2:8">
      <c r="D46" s="3" t="s">
        <v>54</v>
      </c>
      <c r="E46" s="3"/>
      <c r="G46" s="2">
        <v>12000000</v>
      </c>
      <c r="H46" s="2"/>
    </row>
    <row r="47" spans="2:8">
      <c r="D47" s="3" t="s">
        <v>55</v>
      </c>
      <c r="E47" s="3"/>
      <c r="G47" s="2">
        <v>6000000</v>
      </c>
      <c r="H47" s="2"/>
    </row>
    <row r="48" spans="2:8">
      <c r="E48" s="3" t="s">
        <v>9</v>
      </c>
      <c r="G48" s="2"/>
      <c r="H48" s="2">
        <f>SUM(G45:G47)</f>
        <v>54000000</v>
      </c>
    </row>
    <row r="50" spans="2:8">
      <c r="D50" s="3" t="s">
        <v>56</v>
      </c>
      <c r="G50" s="2">
        <v>54000000</v>
      </c>
    </row>
    <row r="51" spans="2:8">
      <c r="E51" s="3" t="s">
        <v>53</v>
      </c>
    </row>
    <row r="52" spans="2:8">
      <c r="E52" s="3" t="s">
        <v>54</v>
      </c>
      <c r="H52" s="2">
        <v>36000000</v>
      </c>
    </row>
    <row r="53" spans="2:8">
      <c r="E53" s="3" t="s">
        <v>55</v>
      </c>
      <c r="H53" s="2">
        <v>12000000</v>
      </c>
    </row>
    <row r="54" spans="2:8">
      <c r="H54" s="2">
        <v>6000000</v>
      </c>
    </row>
    <row r="55" spans="2:8">
      <c r="H55" s="2"/>
    </row>
    <row r="56" spans="2:8">
      <c r="B56" s="77" t="s">
        <v>57</v>
      </c>
      <c r="C56" s="3" t="s">
        <v>52</v>
      </c>
      <c r="H56" s="2"/>
    </row>
    <row r="57" spans="2:8">
      <c r="D57" s="3" t="s">
        <v>58</v>
      </c>
      <c r="E57" s="3"/>
      <c r="G57" s="2">
        <v>10500000</v>
      </c>
      <c r="H57" s="2"/>
    </row>
    <row r="58" spans="2:8">
      <c r="E58" s="3" t="s">
        <v>9</v>
      </c>
      <c r="G58" s="2"/>
      <c r="H58" s="2">
        <f>G57</f>
        <v>10500000</v>
      </c>
    </row>
    <row r="59" spans="2:8">
      <c r="E59" s="3"/>
    </row>
    <row r="60" spans="2:8">
      <c r="B60" s="77" t="s">
        <v>59</v>
      </c>
      <c r="C60" s="3" t="s">
        <v>52</v>
      </c>
      <c r="E60" s="3"/>
    </row>
    <row r="61" spans="2:8">
      <c r="D61" s="89" t="s">
        <v>86</v>
      </c>
      <c r="E61" s="87"/>
      <c r="F61" s="88"/>
    </row>
    <row r="62" spans="2:8">
      <c r="D62" s="78" t="s">
        <v>0</v>
      </c>
      <c r="E62" s="79"/>
      <c r="F62" s="12"/>
    </row>
    <row r="63" spans="2:8">
      <c r="D63" s="80" t="s">
        <v>1</v>
      </c>
      <c r="E63" s="79"/>
      <c r="F63" s="81">
        <v>96000000</v>
      </c>
    </row>
    <row r="64" spans="2:8">
      <c r="D64" s="80"/>
      <c r="E64" s="79"/>
      <c r="F64" s="12"/>
    </row>
    <row r="65" spans="4:8">
      <c r="D65" s="80" t="s">
        <v>2</v>
      </c>
      <c r="E65" s="79">
        <f>(F63*D67*0.5)+(F63*D67*4)</f>
        <v>43200000</v>
      </c>
      <c r="F65" s="12"/>
    </row>
    <row r="66" spans="4:8">
      <c r="D66" s="80" t="s">
        <v>3</v>
      </c>
      <c r="E66" s="79"/>
      <c r="F66" s="12"/>
    </row>
    <row r="67" spans="4:8">
      <c r="D67" s="82">
        <v>0.1</v>
      </c>
      <c r="E67" s="79"/>
      <c r="F67" s="12"/>
    </row>
    <row r="68" spans="4:8">
      <c r="D68" s="80"/>
      <c r="E68" s="79"/>
      <c r="F68" s="12"/>
    </row>
    <row r="69" spans="4:8">
      <c r="D69" s="80" t="s">
        <v>4</v>
      </c>
      <c r="E69" s="79"/>
      <c r="F69" s="12"/>
    </row>
    <row r="70" spans="4:8">
      <c r="D70" s="78" t="s">
        <v>5</v>
      </c>
      <c r="E70" s="79">
        <f>F63*D67*(8/12)</f>
        <v>6400000</v>
      </c>
      <c r="F70" s="12"/>
    </row>
    <row r="71" spans="4:8">
      <c r="D71" s="80"/>
      <c r="E71" s="79"/>
      <c r="F71" s="81">
        <f>E65+E70</f>
        <v>49600000</v>
      </c>
    </row>
    <row r="72" spans="4:8">
      <c r="D72" s="80" t="s">
        <v>6</v>
      </c>
      <c r="E72" s="79"/>
      <c r="F72" s="83">
        <f>F63-F71</f>
        <v>46400000</v>
      </c>
    </row>
    <row r="73" spans="4:8">
      <c r="D73" s="80" t="s">
        <v>7</v>
      </c>
      <c r="E73" s="79"/>
      <c r="F73" s="81">
        <v>51600000</v>
      </c>
    </row>
    <row r="74" spans="4:8">
      <c r="D74" s="84" t="s">
        <v>8</v>
      </c>
      <c r="E74" s="85"/>
      <c r="F74" s="86">
        <f>F73-F72</f>
        <v>5200000</v>
      </c>
    </row>
    <row r="75" spans="4:8">
      <c r="E75" s="3"/>
    </row>
    <row r="76" spans="4:8">
      <c r="D76" s="2"/>
      <c r="E76" s="3"/>
    </row>
    <row r="77" spans="4:8">
      <c r="D77" s="3" t="s">
        <v>9</v>
      </c>
      <c r="G77" s="5">
        <f>F73</f>
        <v>51600000</v>
      </c>
    </row>
    <row r="78" spans="4:8">
      <c r="D78" s="3" t="s">
        <v>2</v>
      </c>
      <c r="G78" s="5">
        <f>F71</f>
        <v>49600000</v>
      </c>
    </row>
    <row r="79" spans="4:8">
      <c r="E79" s="2" t="s">
        <v>10</v>
      </c>
      <c r="H79" s="5">
        <f>F63</f>
        <v>96000000</v>
      </c>
    </row>
    <row r="80" spans="4:8">
      <c r="E80" s="2" t="s">
        <v>11</v>
      </c>
      <c r="H80" s="5">
        <f>F74</f>
        <v>5200000</v>
      </c>
    </row>
    <row r="82" spans="1:1">
      <c r="A82" s="76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6:Q37"/>
  <sheetViews>
    <sheetView showGridLines="0" topLeftCell="A4" zoomScale="75" workbookViewId="0">
      <selection activeCell="O29" sqref="O29"/>
    </sheetView>
  </sheetViews>
  <sheetFormatPr defaultRowHeight="15"/>
  <cols>
    <col min="1" max="1" width="9.140625" style="15"/>
    <col min="2" max="2" width="5" style="15" bestFit="1" customWidth="1"/>
    <col min="3" max="3" width="32.5703125" style="15" customWidth="1"/>
    <col min="4" max="4" width="7.7109375" style="15" customWidth="1"/>
    <col min="5" max="8" width="19.5703125" style="15" bestFit="1" customWidth="1"/>
    <col min="9" max="9" width="7" style="15" bestFit="1" customWidth="1"/>
    <col min="10" max="10" width="19.5703125" style="15" bestFit="1" customWidth="1"/>
    <col min="11" max="11" width="18.28515625" style="15" bestFit="1" customWidth="1"/>
    <col min="12" max="14" width="19.5703125" style="15" bestFit="1" customWidth="1"/>
    <col min="15" max="15" width="9.140625" style="15"/>
    <col min="16" max="16" width="16.85546875" style="15" bestFit="1" customWidth="1"/>
    <col min="17" max="17" width="10" style="15" bestFit="1" customWidth="1"/>
    <col min="18" max="257" width="9.140625" style="15"/>
    <col min="258" max="258" width="5" style="15" bestFit="1" customWidth="1"/>
    <col min="259" max="259" width="26.85546875" style="15" bestFit="1" customWidth="1"/>
    <col min="260" max="260" width="7.7109375" style="15" customWidth="1"/>
    <col min="261" max="264" width="19.5703125" style="15" bestFit="1" customWidth="1"/>
    <col min="265" max="265" width="7" style="15" bestFit="1" customWidth="1"/>
    <col min="266" max="266" width="19.5703125" style="15" bestFit="1" customWidth="1"/>
    <col min="267" max="267" width="18.28515625" style="15" bestFit="1" customWidth="1"/>
    <col min="268" max="270" width="19.5703125" style="15" bestFit="1" customWidth="1"/>
    <col min="271" max="271" width="9.140625" style="15"/>
    <col min="272" max="272" width="16.85546875" style="15" bestFit="1" customWidth="1"/>
    <col min="273" max="273" width="10" style="15" bestFit="1" customWidth="1"/>
    <col min="274" max="513" width="9.140625" style="15"/>
    <col min="514" max="514" width="5" style="15" bestFit="1" customWidth="1"/>
    <col min="515" max="515" width="26.85546875" style="15" bestFit="1" customWidth="1"/>
    <col min="516" max="516" width="7.7109375" style="15" customWidth="1"/>
    <col min="517" max="520" width="19.5703125" style="15" bestFit="1" customWidth="1"/>
    <col min="521" max="521" width="7" style="15" bestFit="1" customWidth="1"/>
    <col min="522" max="522" width="19.5703125" style="15" bestFit="1" customWidth="1"/>
    <col min="523" max="523" width="18.28515625" style="15" bestFit="1" customWidth="1"/>
    <col min="524" max="526" width="19.5703125" style="15" bestFit="1" customWidth="1"/>
    <col min="527" max="527" width="9.140625" style="15"/>
    <col min="528" max="528" width="16.85546875" style="15" bestFit="1" customWidth="1"/>
    <col min="529" max="529" width="10" style="15" bestFit="1" customWidth="1"/>
    <col min="530" max="769" width="9.140625" style="15"/>
    <col min="770" max="770" width="5" style="15" bestFit="1" customWidth="1"/>
    <col min="771" max="771" width="26.85546875" style="15" bestFit="1" customWidth="1"/>
    <col min="772" max="772" width="7.7109375" style="15" customWidth="1"/>
    <col min="773" max="776" width="19.5703125" style="15" bestFit="1" customWidth="1"/>
    <col min="777" max="777" width="7" style="15" bestFit="1" customWidth="1"/>
    <col min="778" max="778" width="19.5703125" style="15" bestFit="1" customWidth="1"/>
    <col min="779" max="779" width="18.28515625" style="15" bestFit="1" customWidth="1"/>
    <col min="780" max="782" width="19.5703125" style="15" bestFit="1" customWidth="1"/>
    <col min="783" max="783" width="9.140625" style="15"/>
    <col min="784" max="784" width="16.85546875" style="15" bestFit="1" customWidth="1"/>
    <col min="785" max="785" width="10" style="15" bestFit="1" customWidth="1"/>
    <col min="786" max="1025" width="9.140625" style="15"/>
    <col min="1026" max="1026" width="5" style="15" bestFit="1" customWidth="1"/>
    <col min="1027" max="1027" width="26.85546875" style="15" bestFit="1" customWidth="1"/>
    <col min="1028" max="1028" width="7.7109375" style="15" customWidth="1"/>
    <col min="1029" max="1032" width="19.5703125" style="15" bestFit="1" customWidth="1"/>
    <col min="1033" max="1033" width="7" style="15" bestFit="1" customWidth="1"/>
    <col min="1034" max="1034" width="19.5703125" style="15" bestFit="1" customWidth="1"/>
    <col min="1035" max="1035" width="18.28515625" style="15" bestFit="1" customWidth="1"/>
    <col min="1036" max="1038" width="19.5703125" style="15" bestFit="1" customWidth="1"/>
    <col min="1039" max="1039" width="9.140625" style="15"/>
    <col min="1040" max="1040" width="16.85546875" style="15" bestFit="1" customWidth="1"/>
    <col min="1041" max="1041" width="10" style="15" bestFit="1" customWidth="1"/>
    <col min="1042" max="1281" width="9.140625" style="15"/>
    <col min="1282" max="1282" width="5" style="15" bestFit="1" customWidth="1"/>
    <col min="1283" max="1283" width="26.85546875" style="15" bestFit="1" customWidth="1"/>
    <col min="1284" max="1284" width="7.7109375" style="15" customWidth="1"/>
    <col min="1285" max="1288" width="19.5703125" style="15" bestFit="1" customWidth="1"/>
    <col min="1289" max="1289" width="7" style="15" bestFit="1" customWidth="1"/>
    <col min="1290" max="1290" width="19.5703125" style="15" bestFit="1" customWidth="1"/>
    <col min="1291" max="1291" width="18.28515625" style="15" bestFit="1" customWidth="1"/>
    <col min="1292" max="1294" width="19.5703125" style="15" bestFit="1" customWidth="1"/>
    <col min="1295" max="1295" width="9.140625" style="15"/>
    <col min="1296" max="1296" width="16.85546875" style="15" bestFit="1" customWidth="1"/>
    <col min="1297" max="1297" width="10" style="15" bestFit="1" customWidth="1"/>
    <col min="1298" max="1537" width="9.140625" style="15"/>
    <col min="1538" max="1538" width="5" style="15" bestFit="1" customWidth="1"/>
    <col min="1539" max="1539" width="26.85546875" style="15" bestFit="1" customWidth="1"/>
    <col min="1540" max="1540" width="7.7109375" style="15" customWidth="1"/>
    <col min="1541" max="1544" width="19.5703125" style="15" bestFit="1" customWidth="1"/>
    <col min="1545" max="1545" width="7" style="15" bestFit="1" customWidth="1"/>
    <col min="1546" max="1546" width="19.5703125" style="15" bestFit="1" customWidth="1"/>
    <col min="1547" max="1547" width="18.28515625" style="15" bestFit="1" customWidth="1"/>
    <col min="1548" max="1550" width="19.5703125" style="15" bestFit="1" customWidth="1"/>
    <col min="1551" max="1551" width="9.140625" style="15"/>
    <col min="1552" max="1552" width="16.85546875" style="15" bestFit="1" customWidth="1"/>
    <col min="1553" max="1553" width="10" style="15" bestFit="1" customWidth="1"/>
    <col min="1554" max="1793" width="9.140625" style="15"/>
    <col min="1794" max="1794" width="5" style="15" bestFit="1" customWidth="1"/>
    <col min="1795" max="1795" width="26.85546875" style="15" bestFit="1" customWidth="1"/>
    <col min="1796" max="1796" width="7.7109375" style="15" customWidth="1"/>
    <col min="1797" max="1800" width="19.5703125" style="15" bestFit="1" customWidth="1"/>
    <col min="1801" max="1801" width="7" style="15" bestFit="1" customWidth="1"/>
    <col min="1802" max="1802" width="19.5703125" style="15" bestFit="1" customWidth="1"/>
    <col min="1803" max="1803" width="18.28515625" style="15" bestFit="1" customWidth="1"/>
    <col min="1804" max="1806" width="19.5703125" style="15" bestFit="1" customWidth="1"/>
    <col min="1807" max="1807" width="9.140625" style="15"/>
    <col min="1808" max="1808" width="16.85546875" style="15" bestFit="1" customWidth="1"/>
    <col min="1809" max="1809" width="10" style="15" bestFit="1" customWidth="1"/>
    <col min="1810" max="2049" width="9.140625" style="15"/>
    <col min="2050" max="2050" width="5" style="15" bestFit="1" customWidth="1"/>
    <col min="2051" max="2051" width="26.85546875" style="15" bestFit="1" customWidth="1"/>
    <col min="2052" max="2052" width="7.7109375" style="15" customWidth="1"/>
    <col min="2053" max="2056" width="19.5703125" style="15" bestFit="1" customWidth="1"/>
    <col min="2057" max="2057" width="7" style="15" bestFit="1" customWidth="1"/>
    <col min="2058" max="2058" width="19.5703125" style="15" bestFit="1" customWidth="1"/>
    <col min="2059" max="2059" width="18.28515625" style="15" bestFit="1" customWidth="1"/>
    <col min="2060" max="2062" width="19.5703125" style="15" bestFit="1" customWidth="1"/>
    <col min="2063" max="2063" width="9.140625" style="15"/>
    <col min="2064" max="2064" width="16.85546875" style="15" bestFit="1" customWidth="1"/>
    <col min="2065" max="2065" width="10" style="15" bestFit="1" customWidth="1"/>
    <col min="2066" max="2305" width="9.140625" style="15"/>
    <col min="2306" max="2306" width="5" style="15" bestFit="1" customWidth="1"/>
    <col min="2307" max="2307" width="26.85546875" style="15" bestFit="1" customWidth="1"/>
    <col min="2308" max="2308" width="7.7109375" style="15" customWidth="1"/>
    <col min="2309" max="2312" width="19.5703125" style="15" bestFit="1" customWidth="1"/>
    <col min="2313" max="2313" width="7" style="15" bestFit="1" customWidth="1"/>
    <col min="2314" max="2314" width="19.5703125" style="15" bestFit="1" customWidth="1"/>
    <col min="2315" max="2315" width="18.28515625" style="15" bestFit="1" customWidth="1"/>
    <col min="2316" max="2318" width="19.5703125" style="15" bestFit="1" customWidth="1"/>
    <col min="2319" max="2319" width="9.140625" style="15"/>
    <col min="2320" max="2320" width="16.85546875" style="15" bestFit="1" customWidth="1"/>
    <col min="2321" max="2321" width="10" style="15" bestFit="1" customWidth="1"/>
    <col min="2322" max="2561" width="9.140625" style="15"/>
    <col min="2562" max="2562" width="5" style="15" bestFit="1" customWidth="1"/>
    <col min="2563" max="2563" width="26.85546875" style="15" bestFit="1" customWidth="1"/>
    <col min="2564" max="2564" width="7.7109375" style="15" customWidth="1"/>
    <col min="2565" max="2568" width="19.5703125" style="15" bestFit="1" customWidth="1"/>
    <col min="2569" max="2569" width="7" style="15" bestFit="1" customWidth="1"/>
    <col min="2570" max="2570" width="19.5703125" style="15" bestFit="1" customWidth="1"/>
    <col min="2571" max="2571" width="18.28515625" style="15" bestFit="1" customWidth="1"/>
    <col min="2572" max="2574" width="19.5703125" style="15" bestFit="1" customWidth="1"/>
    <col min="2575" max="2575" width="9.140625" style="15"/>
    <col min="2576" max="2576" width="16.85546875" style="15" bestFit="1" customWidth="1"/>
    <col min="2577" max="2577" width="10" style="15" bestFit="1" customWidth="1"/>
    <col min="2578" max="2817" width="9.140625" style="15"/>
    <col min="2818" max="2818" width="5" style="15" bestFit="1" customWidth="1"/>
    <col min="2819" max="2819" width="26.85546875" style="15" bestFit="1" customWidth="1"/>
    <col min="2820" max="2820" width="7.7109375" style="15" customWidth="1"/>
    <col min="2821" max="2824" width="19.5703125" style="15" bestFit="1" customWidth="1"/>
    <col min="2825" max="2825" width="7" style="15" bestFit="1" customWidth="1"/>
    <col min="2826" max="2826" width="19.5703125" style="15" bestFit="1" customWidth="1"/>
    <col min="2827" max="2827" width="18.28515625" style="15" bestFit="1" customWidth="1"/>
    <col min="2828" max="2830" width="19.5703125" style="15" bestFit="1" customWidth="1"/>
    <col min="2831" max="2831" width="9.140625" style="15"/>
    <col min="2832" max="2832" width="16.85546875" style="15" bestFit="1" customWidth="1"/>
    <col min="2833" max="2833" width="10" style="15" bestFit="1" customWidth="1"/>
    <col min="2834" max="3073" width="9.140625" style="15"/>
    <col min="3074" max="3074" width="5" style="15" bestFit="1" customWidth="1"/>
    <col min="3075" max="3075" width="26.85546875" style="15" bestFit="1" customWidth="1"/>
    <col min="3076" max="3076" width="7.7109375" style="15" customWidth="1"/>
    <col min="3077" max="3080" width="19.5703125" style="15" bestFit="1" customWidth="1"/>
    <col min="3081" max="3081" width="7" style="15" bestFit="1" customWidth="1"/>
    <col min="3082" max="3082" width="19.5703125" style="15" bestFit="1" customWidth="1"/>
    <col min="3083" max="3083" width="18.28515625" style="15" bestFit="1" customWidth="1"/>
    <col min="3084" max="3086" width="19.5703125" style="15" bestFit="1" customWidth="1"/>
    <col min="3087" max="3087" width="9.140625" style="15"/>
    <col min="3088" max="3088" width="16.85546875" style="15" bestFit="1" customWidth="1"/>
    <col min="3089" max="3089" width="10" style="15" bestFit="1" customWidth="1"/>
    <col min="3090" max="3329" width="9.140625" style="15"/>
    <col min="3330" max="3330" width="5" style="15" bestFit="1" customWidth="1"/>
    <col min="3331" max="3331" width="26.85546875" style="15" bestFit="1" customWidth="1"/>
    <col min="3332" max="3332" width="7.7109375" style="15" customWidth="1"/>
    <col min="3333" max="3336" width="19.5703125" style="15" bestFit="1" customWidth="1"/>
    <col min="3337" max="3337" width="7" style="15" bestFit="1" customWidth="1"/>
    <col min="3338" max="3338" width="19.5703125" style="15" bestFit="1" customWidth="1"/>
    <col min="3339" max="3339" width="18.28515625" style="15" bestFit="1" customWidth="1"/>
    <col min="3340" max="3342" width="19.5703125" style="15" bestFit="1" customWidth="1"/>
    <col min="3343" max="3343" width="9.140625" style="15"/>
    <col min="3344" max="3344" width="16.85546875" style="15" bestFit="1" customWidth="1"/>
    <col min="3345" max="3345" width="10" style="15" bestFit="1" customWidth="1"/>
    <col min="3346" max="3585" width="9.140625" style="15"/>
    <col min="3586" max="3586" width="5" style="15" bestFit="1" customWidth="1"/>
    <col min="3587" max="3587" width="26.85546875" style="15" bestFit="1" customWidth="1"/>
    <col min="3588" max="3588" width="7.7109375" style="15" customWidth="1"/>
    <col min="3589" max="3592" width="19.5703125" style="15" bestFit="1" customWidth="1"/>
    <col min="3593" max="3593" width="7" style="15" bestFit="1" customWidth="1"/>
    <col min="3594" max="3594" width="19.5703125" style="15" bestFit="1" customWidth="1"/>
    <col min="3595" max="3595" width="18.28515625" style="15" bestFit="1" customWidth="1"/>
    <col min="3596" max="3598" width="19.5703125" style="15" bestFit="1" customWidth="1"/>
    <col min="3599" max="3599" width="9.140625" style="15"/>
    <col min="3600" max="3600" width="16.85546875" style="15" bestFit="1" customWidth="1"/>
    <col min="3601" max="3601" width="10" style="15" bestFit="1" customWidth="1"/>
    <col min="3602" max="3841" width="9.140625" style="15"/>
    <col min="3842" max="3842" width="5" style="15" bestFit="1" customWidth="1"/>
    <col min="3843" max="3843" width="26.85546875" style="15" bestFit="1" customWidth="1"/>
    <col min="3844" max="3844" width="7.7109375" style="15" customWidth="1"/>
    <col min="3845" max="3848" width="19.5703125" style="15" bestFit="1" customWidth="1"/>
    <col min="3849" max="3849" width="7" style="15" bestFit="1" customWidth="1"/>
    <col min="3850" max="3850" width="19.5703125" style="15" bestFit="1" customWidth="1"/>
    <col min="3851" max="3851" width="18.28515625" style="15" bestFit="1" customWidth="1"/>
    <col min="3852" max="3854" width="19.5703125" style="15" bestFit="1" customWidth="1"/>
    <col min="3855" max="3855" width="9.140625" style="15"/>
    <col min="3856" max="3856" width="16.85546875" style="15" bestFit="1" customWidth="1"/>
    <col min="3857" max="3857" width="10" style="15" bestFit="1" customWidth="1"/>
    <col min="3858" max="4097" width="9.140625" style="15"/>
    <col min="4098" max="4098" width="5" style="15" bestFit="1" customWidth="1"/>
    <col min="4099" max="4099" width="26.85546875" style="15" bestFit="1" customWidth="1"/>
    <col min="4100" max="4100" width="7.7109375" style="15" customWidth="1"/>
    <col min="4101" max="4104" width="19.5703125" style="15" bestFit="1" customWidth="1"/>
    <col min="4105" max="4105" width="7" style="15" bestFit="1" customWidth="1"/>
    <col min="4106" max="4106" width="19.5703125" style="15" bestFit="1" customWidth="1"/>
    <col min="4107" max="4107" width="18.28515625" style="15" bestFit="1" customWidth="1"/>
    <col min="4108" max="4110" width="19.5703125" style="15" bestFit="1" customWidth="1"/>
    <col min="4111" max="4111" width="9.140625" style="15"/>
    <col min="4112" max="4112" width="16.85546875" style="15" bestFit="1" customWidth="1"/>
    <col min="4113" max="4113" width="10" style="15" bestFit="1" customWidth="1"/>
    <col min="4114" max="4353" width="9.140625" style="15"/>
    <col min="4354" max="4354" width="5" style="15" bestFit="1" customWidth="1"/>
    <col min="4355" max="4355" width="26.85546875" style="15" bestFit="1" customWidth="1"/>
    <col min="4356" max="4356" width="7.7109375" style="15" customWidth="1"/>
    <col min="4357" max="4360" width="19.5703125" style="15" bestFit="1" customWidth="1"/>
    <col min="4361" max="4361" width="7" style="15" bestFit="1" customWidth="1"/>
    <col min="4362" max="4362" width="19.5703125" style="15" bestFit="1" customWidth="1"/>
    <col min="4363" max="4363" width="18.28515625" style="15" bestFit="1" customWidth="1"/>
    <col min="4364" max="4366" width="19.5703125" style="15" bestFit="1" customWidth="1"/>
    <col min="4367" max="4367" width="9.140625" style="15"/>
    <col min="4368" max="4368" width="16.85546875" style="15" bestFit="1" customWidth="1"/>
    <col min="4369" max="4369" width="10" style="15" bestFit="1" customWidth="1"/>
    <col min="4370" max="4609" width="9.140625" style="15"/>
    <col min="4610" max="4610" width="5" style="15" bestFit="1" customWidth="1"/>
    <col min="4611" max="4611" width="26.85546875" style="15" bestFit="1" customWidth="1"/>
    <col min="4612" max="4612" width="7.7109375" style="15" customWidth="1"/>
    <col min="4613" max="4616" width="19.5703125" style="15" bestFit="1" customWidth="1"/>
    <col min="4617" max="4617" width="7" style="15" bestFit="1" customWidth="1"/>
    <col min="4618" max="4618" width="19.5703125" style="15" bestFit="1" customWidth="1"/>
    <col min="4619" max="4619" width="18.28515625" style="15" bestFit="1" customWidth="1"/>
    <col min="4620" max="4622" width="19.5703125" style="15" bestFit="1" customWidth="1"/>
    <col min="4623" max="4623" width="9.140625" style="15"/>
    <col min="4624" max="4624" width="16.85546875" style="15" bestFit="1" customWidth="1"/>
    <col min="4625" max="4625" width="10" style="15" bestFit="1" customWidth="1"/>
    <col min="4626" max="4865" width="9.140625" style="15"/>
    <col min="4866" max="4866" width="5" style="15" bestFit="1" customWidth="1"/>
    <col min="4867" max="4867" width="26.85546875" style="15" bestFit="1" customWidth="1"/>
    <col min="4868" max="4868" width="7.7109375" style="15" customWidth="1"/>
    <col min="4869" max="4872" width="19.5703125" style="15" bestFit="1" customWidth="1"/>
    <col min="4873" max="4873" width="7" style="15" bestFit="1" customWidth="1"/>
    <col min="4874" max="4874" width="19.5703125" style="15" bestFit="1" customWidth="1"/>
    <col min="4875" max="4875" width="18.28515625" style="15" bestFit="1" customWidth="1"/>
    <col min="4876" max="4878" width="19.5703125" style="15" bestFit="1" customWidth="1"/>
    <col min="4879" max="4879" width="9.140625" style="15"/>
    <col min="4880" max="4880" width="16.85546875" style="15" bestFit="1" customWidth="1"/>
    <col min="4881" max="4881" width="10" style="15" bestFit="1" customWidth="1"/>
    <col min="4882" max="5121" width="9.140625" style="15"/>
    <col min="5122" max="5122" width="5" style="15" bestFit="1" customWidth="1"/>
    <col min="5123" max="5123" width="26.85546875" style="15" bestFit="1" customWidth="1"/>
    <col min="5124" max="5124" width="7.7109375" style="15" customWidth="1"/>
    <col min="5125" max="5128" width="19.5703125" style="15" bestFit="1" customWidth="1"/>
    <col min="5129" max="5129" width="7" style="15" bestFit="1" customWidth="1"/>
    <col min="5130" max="5130" width="19.5703125" style="15" bestFit="1" customWidth="1"/>
    <col min="5131" max="5131" width="18.28515625" style="15" bestFit="1" customWidth="1"/>
    <col min="5132" max="5134" width="19.5703125" style="15" bestFit="1" customWidth="1"/>
    <col min="5135" max="5135" width="9.140625" style="15"/>
    <col min="5136" max="5136" width="16.85546875" style="15" bestFit="1" customWidth="1"/>
    <col min="5137" max="5137" width="10" style="15" bestFit="1" customWidth="1"/>
    <col min="5138" max="5377" width="9.140625" style="15"/>
    <col min="5378" max="5378" width="5" style="15" bestFit="1" customWidth="1"/>
    <col min="5379" max="5379" width="26.85546875" style="15" bestFit="1" customWidth="1"/>
    <col min="5380" max="5380" width="7.7109375" style="15" customWidth="1"/>
    <col min="5381" max="5384" width="19.5703125" style="15" bestFit="1" customWidth="1"/>
    <col min="5385" max="5385" width="7" style="15" bestFit="1" customWidth="1"/>
    <col min="5386" max="5386" width="19.5703125" style="15" bestFit="1" customWidth="1"/>
    <col min="5387" max="5387" width="18.28515625" style="15" bestFit="1" customWidth="1"/>
    <col min="5388" max="5390" width="19.5703125" style="15" bestFit="1" customWidth="1"/>
    <col min="5391" max="5391" width="9.140625" style="15"/>
    <col min="5392" max="5392" width="16.85546875" style="15" bestFit="1" customWidth="1"/>
    <col min="5393" max="5393" width="10" style="15" bestFit="1" customWidth="1"/>
    <col min="5394" max="5633" width="9.140625" style="15"/>
    <col min="5634" max="5634" width="5" style="15" bestFit="1" customWidth="1"/>
    <col min="5635" max="5635" width="26.85546875" style="15" bestFit="1" customWidth="1"/>
    <col min="5636" max="5636" width="7.7109375" style="15" customWidth="1"/>
    <col min="5637" max="5640" width="19.5703125" style="15" bestFit="1" customWidth="1"/>
    <col min="5641" max="5641" width="7" style="15" bestFit="1" customWidth="1"/>
    <col min="5642" max="5642" width="19.5703125" style="15" bestFit="1" customWidth="1"/>
    <col min="5643" max="5643" width="18.28515625" style="15" bestFit="1" customWidth="1"/>
    <col min="5644" max="5646" width="19.5703125" style="15" bestFit="1" customWidth="1"/>
    <col min="5647" max="5647" width="9.140625" style="15"/>
    <col min="5648" max="5648" width="16.85546875" style="15" bestFit="1" customWidth="1"/>
    <col min="5649" max="5649" width="10" style="15" bestFit="1" customWidth="1"/>
    <col min="5650" max="5889" width="9.140625" style="15"/>
    <col min="5890" max="5890" width="5" style="15" bestFit="1" customWidth="1"/>
    <col min="5891" max="5891" width="26.85546875" style="15" bestFit="1" customWidth="1"/>
    <col min="5892" max="5892" width="7.7109375" style="15" customWidth="1"/>
    <col min="5893" max="5896" width="19.5703125" style="15" bestFit="1" customWidth="1"/>
    <col min="5897" max="5897" width="7" style="15" bestFit="1" customWidth="1"/>
    <col min="5898" max="5898" width="19.5703125" style="15" bestFit="1" customWidth="1"/>
    <col min="5899" max="5899" width="18.28515625" style="15" bestFit="1" customWidth="1"/>
    <col min="5900" max="5902" width="19.5703125" style="15" bestFit="1" customWidth="1"/>
    <col min="5903" max="5903" width="9.140625" style="15"/>
    <col min="5904" max="5904" width="16.85546875" style="15" bestFit="1" customWidth="1"/>
    <col min="5905" max="5905" width="10" style="15" bestFit="1" customWidth="1"/>
    <col min="5906" max="6145" width="9.140625" style="15"/>
    <col min="6146" max="6146" width="5" style="15" bestFit="1" customWidth="1"/>
    <col min="6147" max="6147" width="26.85546875" style="15" bestFit="1" customWidth="1"/>
    <col min="6148" max="6148" width="7.7109375" style="15" customWidth="1"/>
    <col min="6149" max="6152" width="19.5703125" style="15" bestFit="1" customWidth="1"/>
    <col min="6153" max="6153" width="7" style="15" bestFit="1" customWidth="1"/>
    <col min="6154" max="6154" width="19.5703125" style="15" bestFit="1" customWidth="1"/>
    <col min="6155" max="6155" width="18.28515625" style="15" bestFit="1" customWidth="1"/>
    <col min="6156" max="6158" width="19.5703125" style="15" bestFit="1" customWidth="1"/>
    <col min="6159" max="6159" width="9.140625" style="15"/>
    <col min="6160" max="6160" width="16.85546875" style="15" bestFit="1" customWidth="1"/>
    <col min="6161" max="6161" width="10" style="15" bestFit="1" customWidth="1"/>
    <col min="6162" max="6401" width="9.140625" style="15"/>
    <col min="6402" max="6402" width="5" style="15" bestFit="1" customWidth="1"/>
    <col min="6403" max="6403" width="26.85546875" style="15" bestFit="1" customWidth="1"/>
    <col min="6404" max="6404" width="7.7109375" style="15" customWidth="1"/>
    <col min="6405" max="6408" width="19.5703125" style="15" bestFit="1" customWidth="1"/>
    <col min="6409" max="6409" width="7" style="15" bestFit="1" customWidth="1"/>
    <col min="6410" max="6410" width="19.5703125" style="15" bestFit="1" customWidth="1"/>
    <col min="6411" max="6411" width="18.28515625" style="15" bestFit="1" customWidth="1"/>
    <col min="6412" max="6414" width="19.5703125" style="15" bestFit="1" customWidth="1"/>
    <col min="6415" max="6415" width="9.140625" style="15"/>
    <col min="6416" max="6416" width="16.85546875" style="15" bestFit="1" customWidth="1"/>
    <col min="6417" max="6417" width="10" style="15" bestFit="1" customWidth="1"/>
    <col min="6418" max="6657" width="9.140625" style="15"/>
    <col min="6658" max="6658" width="5" style="15" bestFit="1" customWidth="1"/>
    <col min="6659" max="6659" width="26.85546875" style="15" bestFit="1" customWidth="1"/>
    <col min="6660" max="6660" width="7.7109375" style="15" customWidth="1"/>
    <col min="6661" max="6664" width="19.5703125" style="15" bestFit="1" customWidth="1"/>
    <col min="6665" max="6665" width="7" style="15" bestFit="1" customWidth="1"/>
    <col min="6666" max="6666" width="19.5703125" style="15" bestFit="1" customWidth="1"/>
    <col min="6667" max="6667" width="18.28515625" style="15" bestFit="1" customWidth="1"/>
    <col min="6668" max="6670" width="19.5703125" style="15" bestFit="1" customWidth="1"/>
    <col min="6671" max="6671" width="9.140625" style="15"/>
    <col min="6672" max="6672" width="16.85546875" style="15" bestFit="1" customWidth="1"/>
    <col min="6673" max="6673" width="10" style="15" bestFit="1" customWidth="1"/>
    <col min="6674" max="6913" width="9.140625" style="15"/>
    <col min="6914" max="6914" width="5" style="15" bestFit="1" customWidth="1"/>
    <col min="6915" max="6915" width="26.85546875" style="15" bestFit="1" customWidth="1"/>
    <col min="6916" max="6916" width="7.7109375" style="15" customWidth="1"/>
    <col min="6917" max="6920" width="19.5703125" style="15" bestFit="1" customWidth="1"/>
    <col min="6921" max="6921" width="7" style="15" bestFit="1" customWidth="1"/>
    <col min="6922" max="6922" width="19.5703125" style="15" bestFit="1" customWidth="1"/>
    <col min="6923" max="6923" width="18.28515625" style="15" bestFit="1" customWidth="1"/>
    <col min="6924" max="6926" width="19.5703125" style="15" bestFit="1" customWidth="1"/>
    <col min="6927" max="6927" width="9.140625" style="15"/>
    <col min="6928" max="6928" width="16.85546875" style="15" bestFit="1" customWidth="1"/>
    <col min="6929" max="6929" width="10" style="15" bestFit="1" customWidth="1"/>
    <col min="6930" max="7169" width="9.140625" style="15"/>
    <col min="7170" max="7170" width="5" style="15" bestFit="1" customWidth="1"/>
    <col min="7171" max="7171" width="26.85546875" style="15" bestFit="1" customWidth="1"/>
    <col min="7172" max="7172" width="7.7109375" style="15" customWidth="1"/>
    <col min="7173" max="7176" width="19.5703125" style="15" bestFit="1" customWidth="1"/>
    <col min="7177" max="7177" width="7" style="15" bestFit="1" customWidth="1"/>
    <col min="7178" max="7178" width="19.5703125" style="15" bestFit="1" customWidth="1"/>
    <col min="7179" max="7179" width="18.28515625" style="15" bestFit="1" customWidth="1"/>
    <col min="7180" max="7182" width="19.5703125" style="15" bestFit="1" customWidth="1"/>
    <col min="7183" max="7183" width="9.140625" style="15"/>
    <col min="7184" max="7184" width="16.85546875" style="15" bestFit="1" customWidth="1"/>
    <col min="7185" max="7185" width="10" style="15" bestFit="1" customWidth="1"/>
    <col min="7186" max="7425" width="9.140625" style="15"/>
    <col min="7426" max="7426" width="5" style="15" bestFit="1" customWidth="1"/>
    <col min="7427" max="7427" width="26.85546875" style="15" bestFit="1" customWidth="1"/>
    <col min="7428" max="7428" width="7.7109375" style="15" customWidth="1"/>
    <col min="7429" max="7432" width="19.5703125" style="15" bestFit="1" customWidth="1"/>
    <col min="7433" max="7433" width="7" style="15" bestFit="1" customWidth="1"/>
    <col min="7434" max="7434" width="19.5703125" style="15" bestFit="1" customWidth="1"/>
    <col min="7435" max="7435" width="18.28515625" style="15" bestFit="1" customWidth="1"/>
    <col min="7436" max="7438" width="19.5703125" style="15" bestFit="1" customWidth="1"/>
    <col min="7439" max="7439" width="9.140625" style="15"/>
    <col min="7440" max="7440" width="16.85546875" style="15" bestFit="1" customWidth="1"/>
    <col min="7441" max="7441" width="10" style="15" bestFit="1" customWidth="1"/>
    <col min="7442" max="7681" width="9.140625" style="15"/>
    <col min="7682" max="7682" width="5" style="15" bestFit="1" customWidth="1"/>
    <col min="7683" max="7683" width="26.85546875" style="15" bestFit="1" customWidth="1"/>
    <col min="7684" max="7684" width="7.7109375" style="15" customWidth="1"/>
    <col min="7685" max="7688" width="19.5703125" style="15" bestFit="1" customWidth="1"/>
    <col min="7689" max="7689" width="7" style="15" bestFit="1" customWidth="1"/>
    <col min="7690" max="7690" width="19.5703125" style="15" bestFit="1" customWidth="1"/>
    <col min="7691" max="7691" width="18.28515625" style="15" bestFit="1" customWidth="1"/>
    <col min="7692" max="7694" width="19.5703125" style="15" bestFit="1" customWidth="1"/>
    <col min="7695" max="7695" width="9.140625" style="15"/>
    <col min="7696" max="7696" width="16.85546875" style="15" bestFit="1" customWidth="1"/>
    <col min="7697" max="7697" width="10" style="15" bestFit="1" customWidth="1"/>
    <col min="7698" max="7937" width="9.140625" style="15"/>
    <col min="7938" max="7938" width="5" style="15" bestFit="1" customWidth="1"/>
    <col min="7939" max="7939" width="26.85546875" style="15" bestFit="1" customWidth="1"/>
    <col min="7940" max="7940" width="7.7109375" style="15" customWidth="1"/>
    <col min="7941" max="7944" width="19.5703125" style="15" bestFit="1" customWidth="1"/>
    <col min="7945" max="7945" width="7" style="15" bestFit="1" customWidth="1"/>
    <col min="7946" max="7946" width="19.5703125" style="15" bestFit="1" customWidth="1"/>
    <col min="7947" max="7947" width="18.28515625" style="15" bestFit="1" customWidth="1"/>
    <col min="7948" max="7950" width="19.5703125" style="15" bestFit="1" customWidth="1"/>
    <col min="7951" max="7951" width="9.140625" style="15"/>
    <col min="7952" max="7952" width="16.85546875" style="15" bestFit="1" customWidth="1"/>
    <col min="7953" max="7953" width="10" style="15" bestFit="1" customWidth="1"/>
    <col min="7954" max="8193" width="9.140625" style="15"/>
    <col min="8194" max="8194" width="5" style="15" bestFit="1" customWidth="1"/>
    <col min="8195" max="8195" width="26.85546875" style="15" bestFit="1" customWidth="1"/>
    <col min="8196" max="8196" width="7.7109375" style="15" customWidth="1"/>
    <col min="8197" max="8200" width="19.5703125" style="15" bestFit="1" customWidth="1"/>
    <col min="8201" max="8201" width="7" style="15" bestFit="1" customWidth="1"/>
    <col min="8202" max="8202" width="19.5703125" style="15" bestFit="1" customWidth="1"/>
    <col min="8203" max="8203" width="18.28515625" style="15" bestFit="1" customWidth="1"/>
    <col min="8204" max="8206" width="19.5703125" style="15" bestFit="1" customWidth="1"/>
    <col min="8207" max="8207" width="9.140625" style="15"/>
    <col min="8208" max="8208" width="16.85546875" style="15" bestFit="1" customWidth="1"/>
    <col min="8209" max="8209" width="10" style="15" bestFit="1" customWidth="1"/>
    <col min="8210" max="8449" width="9.140625" style="15"/>
    <col min="8450" max="8450" width="5" style="15" bestFit="1" customWidth="1"/>
    <col min="8451" max="8451" width="26.85546875" style="15" bestFit="1" customWidth="1"/>
    <col min="8452" max="8452" width="7.7109375" style="15" customWidth="1"/>
    <col min="8453" max="8456" width="19.5703125" style="15" bestFit="1" customWidth="1"/>
    <col min="8457" max="8457" width="7" style="15" bestFit="1" customWidth="1"/>
    <col min="8458" max="8458" width="19.5703125" style="15" bestFit="1" customWidth="1"/>
    <col min="8459" max="8459" width="18.28515625" style="15" bestFit="1" customWidth="1"/>
    <col min="8460" max="8462" width="19.5703125" style="15" bestFit="1" customWidth="1"/>
    <col min="8463" max="8463" width="9.140625" style="15"/>
    <col min="8464" max="8464" width="16.85546875" style="15" bestFit="1" customWidth="1"/>
    <col min="8465" max="8465" width="10" style="15" bestFit="1" customWidth="1"/>
    <col min="8466" max="8705" width="9.140625" style="15"/>
    <col min="8706" max="8706" width="5" style="15" bestFit="1" customWidth="1"/>
    <col min="8707" max="8707" width="26.85546875" style="15" bestFit="1" customWidth="1"/>
    <col min="8708" max="8708" width="7.7109375" style="15" customWidth="1"/>
    <col min="8709" max="8712" width="19.5703125" style="15" bestFit="1" customWidth="1"/>
    <col min="8713" max="8713" width="7" style="15" bestFit="1" customWidth="1"/>
    <col min="8714" max="8714" width="19.5703125" style="15" bestFit="1" customWidth="1"/>
    <col min="8715" max="8715" width="18.28515625" style="15" bestFit="1" customWidth="1"/>
    <col min="8716" max="8718" width="19.5703125" style="15" bestFit="1" customWidth="1"/>
    <col min="8719" max="8719" width="9.140625" style="15"/>
    <col min="8720" max="8720" width="16.85546875" style="15" bestFit="1" customWidth="1"/>
    <col min="8721" max="8721" width="10" style="15" bestFit="1" customWidth="1"/>
    <col min="8722" max="8961" width="9.140625" style="15"/>
    <col min="8962" max="8962" width="5" style="15" bestFit="1" customWidth="1"/>
    <col min="8963" max="8963" width="26.85546875" style="15" bestFit="1" customWidth="1"/>
    <col min="8964" max="8964" width="7.7109375" style="15" customWidth="1"/>
    <col min="8965" max="8968" width="19.5703125" style="15" bestFit="1" customWidth="1"/>
    <col min="8969" max="8969" width="7" style="15" bestFit="1" customWidth="1"/>
    <col min="8970" max="8970" width="19.5703125" style="15" bestFit="1" customWidth="1"/>
    <col min="8971" max="8971" width="18.28515625" style="15" bestFit="1" customWidth="1"/>
    <col min="8972" max="8974" width="19.5703125" style="15" bestFit="1" customWidth="1"/>
    <col min="8975" max="8975" width="9.140625" style="15"/>
    <col min="8976" max="8976" width="16.85546875" style="15" bestFit="1" customWidth="1"/>
    <col min="8977" max="8977" width="10" style="15" bestFit="1" customWidth="1"/>
    <col min="8978" max="9217" width="9.140625" style="15"/>
    <col min="9218" max="9218" width="5" style="15" bestFit="1" customWidth="1"/>
    <col min="9219" max="9219" width="26.85546875" style="15" bestFit="1" customWidth="1"/>
    <col min="9220" max="9220" width="7.7109375" style="15" customWidth="1"/>
    <col min="9221" max="9224" width="19.5703125" style="15" bestFit="1" customWidth="1"/>
    <col min="9225" max="9225" width="7" style="15" bestFit="1" customWidth="1"/>
    <col min="9226" max="9226" width="19.5703125" style="15" bestFit="1" customWidth="1"/>
    <col min="9227" max="9227" width="18.28515625" style="15" bestFit="1" customWidth="1"/>
    <col min="9228" max="9230" width="19.5703125" style="15" bestFit="1" customWidth="1"/>
    <col min="9231" max="9231" width="9.140625" style="15"/>
    <col min="9232" max="9232" width="16.85546875" style="15" bestFit="1" customWidth="1"/>
    <col min="9233" max="9233" width="10" style="15" bestFit="1" customWidth="1"/>
    <col min="9234" max="9473" width="9.140625" style="15"/>
    <col min="9474" max="9474" width="5" style="15" bestFit="1" customWidth="1"/>
    <col min="9475" max="9475" width="26.85546875" style="15" bestFit="1" customWidth="1"/>
    <col min="9476" max="9476" width="7.7109375" style="15" customWidth="1"/>
    <col min="9477" max="9480" width="19.5703125" style="15" bestFit="1" customWidth="1"/>
    <col min="9481" max="9481" width="7" style="15" bestFit="1" customWidth="1"/>
    <col min="9482" max="9482" width="19.5703125" style="15" bestFit="1" customWidth="1"/>
    <col min="9483" max="9483" width="18.28515625" style="15" bestFit="1" customWidth="1"/>
    <col min="9484" max="9486" width="19.5703125" style="15" bestFit="1" customWidth="1"/>
    <col min="9487" max="9487" width="9.140625" style="15"/>
    <col min="9488" max="9488" width="16.85546875" style="15" bestFit="1" customWidth="1"/>
    <col min="9489" max="9489" width="10" style="15" bestFit="1" customWidth="1"/>
    <col min="9490" max="9729" width="9.140625" style="15"/>
    <col min="9730" max="9730" width="5" style="15" bestFit="1" customWidth="1"/>
    <col min="9731" max="9731" width="26.85546875" style="15" bestFit="1" customWidth="1"/>
    <col min="9732" max="9732" width="7.7109375" style="15" customWidth="1"/>
    <col min="9733" max="9736" width="19.5703125" style="15" bestFit="1" customWidth="1"/>
    <col min="9737" max="9737" width="7" style="15" bestFit="1" customWidth="1"/>
    <col min="9738" max="9738" width="19.5703125" style="15" bestFit="1" customWidth="1"/>
    <col min="9739" max="9739" width="18.28515625" style="15" bestFit="1" customWidth="1"/>
    <col min="9740" max="9742" width="19.5703125" style="15" bestFit="1" customWidth="1"/>
    <col min="9743" max="9743" width="9.140625" style="15"/>
    <col min="9744" max="9744" width="16.85546875" style="15" bestFit="1" customWidth="1"/>
    <col min="9745" max="9745" width="10" style="15" bestFit="1" customWidth="1"/>
    <col min="9746" max="9985" width="9.140625" style="15"/>
    <col min="9986" max="9986" width="5" style="15" bestFit="1" customWidth="1"/>
    <col min="9987" max="9987" width="26.85546875" style="15" bestFit="1" customWidth="1"/>
    <col min="9988" max="9988" width="7.7109375" style="15" customWidth="1"/>
    <col min="9989" max="9992" width="19.5703125" style="15" bestFit="1" customWidth="1"/>
    <col min="9993" max="9993" width="7" style="15" bestFit="1" customWidth="1"/>
    <col min="9994" max="9994" width="19.5703125" style="15" bestFit="1" customWidth="1"/>
    <col min="9995" max="9995" width="18.28515625" style="15" bestFit="1" customWidth="1"/>
    <col min="9996" max="9998" width="19.5703125" style="15" bestFit="1" customWidth="1"/>
    <col min="9999" max="9999" width="9.140625" style="15"/>
    <col min="10000" max="10000" width="16.85546875" style="15" bestFit="1" customWidth="1"/>
    <col min="10001" max="10001" width="10" style="15" bestFit="1" customWidth="1"/>
    <col min="10002" max="10241" width="9.140625" style="15"/>
    <col min="10242" max="10242" width="5" style="15" bestFit="1" customWidth="1"/>
    <col min="10243" max="10243" width="26.85546875" style="15" bestFit="1" customWidth="1"/>
    <col min="10244" max="10244" width="7.7109375" style="15" customWidth="1"/>
    <col min="10245" max="10248" width="19.5703125" style="15" bestFit="1" customWidth="1"/>
    <col min="10249" max="10249" width="7" style="15" bestFit="1" customWidth="1"/>
    <col min="10250" max="10250" width="19.5703125" style="15" bestFit="1" customWidth="1"/>
    <col min="10251" max="10251" width="18.28515625" style="15" bestFit="1" customWidth="1"/>
    <col min="10252" max="10254" width="19.5703125" style="15" bestFit="1" customWidth="1"/>
    <col min="10255" max="10255" width="9.140625" style="15"/>
    <col min="10256" max="10256" width="16.85546875" style="15" bestFit="1" customWidth="1"/>
    <col min="10257" max="10257" width="10" style="15" bestFit="1" customWidth="1"/>
    <col min="10258" max="10497" width="9.140625" style="15"/>
    <col min="10498" max="10498" width="5" style="15" bestFit="1" customWidth="1"/>
    <col min="10499" max="10499" width="26.85546875" style="15" bestFit="1" customWidth="1"/>
    <col min="10500" max="10500" width="7.7109375" style="15" customWidth="1"/>
    <col min="10501" max="10504" width="19.5703125" style="15" bestFit="1" customWidth="1"/>
    <col min="10505" max="10505" width="7" style="15" bestFit="1" customWidth="1"/>
    <col min="10506" max="10506" width="19.5703125" style="15" bestFit="1" customWidth="1"/>
    <col min="10507" max="10507" width="18.28515625" style="15" bestFit="1" customWidth="1"/>
    <col min="10508" max="10510" width="19.5703125" style="15" bestFit="1" customWidth="1"/>
    <col min="10511" max="10511" width="9.140625" style="15"/>
    <col min="10512" max="10512" width="16.85546875" style="15" bestFit="1" customWidth="1"/>
    <col min="10513" max="10513" width="10" style="15" bestFit="1" customWidth="1"/>
    <col min="10514" max="10753" width="9.140625" style="15"/>
    <col min="10754" max="10754" width="5" style="15" bestFit="1" customWidth="1"/>
    <col min="10755" max="10755" width="26.85546875" style="15" bestFit="1" customWidth="1"/>
    <col min="10756" max="10756" width="7.7109375" style="15" customWidth="1"/>
    <col min="10757" max="10760" width="19.5703125" style="15" bestFit="1" customWidth="1"/>
    <col min="10761" max="10761" width="7" style="15" bestFit="1" customWidth="1"/>
    <col min="10762" max="10762" width="19.5703125" style="15" bestFit="1" customWidth="1"/>
    <col min="10763" max="10763" width="18.28515625" style="15" bestFit="1" customWidth="1"/>
    <col min="10764" max="10766" width="19.5703125" style="15" bestFit="1" customWidth="1"/>
    <col min="10767" max="10767" width="9.140625" style="15"/>
    <col min="10768" max="10768" width="16.85546875" style="15" bestFit="1" customWidth="1"/>
    <col min="10769" max="10769" width="10" style="15" bestFit="1" customWidth="1"/>
    <col min="10770" max="11009" width="9.140625" style="15"/>
    <col min="11010" max="11010" width="5" style="15" bestFit="1" customWidth="1"/>
    <col min="11011" max="11011" width="26.85546875" style="15" bestFit="1" customWidth="1"/>
    <col min="11012" max="11012" width="7.7109375" style="15" customWidth="1"/>
    <col min="11013" max="11016" width="19.5703125" style="15" bestFit="1" customWidth="1"/>
    <col min="11017" max="11017" width="7" style="15" bestFit="1" customWidth="1"/>
    <col min="11018" max="11018" width="19.5703125" style="15" bestFit="1" customWidth="1"/>
    <col min="11019" max="11019" width="18.28515625" style="15" bestFit="1" customWidth="1"/>
    <col min="11020" max="11022" width="19.5703125" style="15" bestFit="1" customWidth="1"/>
    <col min="11023" max="11023" width="9.140625" style="15"/>
    <col min="11024" max="11024" width="16.85546875" style="15" bestFit="1" customWidth="1"/>
    <col min="11025" max="11025" width="10" style="15" bestFit="1" customWidth="1"/>
    <col min="11026" max="11265" width="9.140625" style="15"/>
    <col min="11266" max="11266" width="5" style="15" bestFit="1" customWidth="1"/>
    <col min="11267" max="11267" width="26.85546875" style="15" bestFit="1" customWidth="1"/>
    <col min="11268" max="11268" width="7.7109375" style="15" customWidth="1"/>
    <col min="11269" max="11272" width="19.5703125" style="15" bestFit="1" customWidth="1"/>
    <col min="11273" max="11273" width="7" style="15" bestFit="1" customWidth="1"/>
    <col min="11274" max="11274" width="19.5703125" style="15" bestFit="1" customWidth="1"/>
    <col min="11275" max="11275" width="18.28515625" style="15" bestFit="1" customWidth="1"/>
    <col min="11276" max="11278" width="19.5703125" style="15" bestFit="1" customWidth="1"/>
    <col min="11279" max="11279" width="9.140625" style="15"/>
    <col min="11280" max="11280" width="16.85546875" style="15" bestFit="1" customWidth="1"/>
    <col min="11281" max="11281" width="10" style="15" bestFit="1" customWidth="1"/>
    <col min="11282" max="11521" width="9.140625" style="15"/>
    <col min="11522" max="11522" width="5" style="15" bestFit="1" customWidth="1"/>
    <col min="11523" max="11523" width="26.85546875" style="15" bestFit="1" customWidth="1"/>
    <col min="11524" max="11524" width="7.7109375" style="15" customWidth="1"/>
    <col min="11525" max="11528" width="19.5703125" style="15" bestFit="1" customWidth="1"/>
    <col min="11529" max="11529" width="7" style="15" bestFit="1" customWidth="1"/>
    <col min="11530" max="11530" width="19.5703125" style="15" bestFit="1" customWidth="1"/>
    <col min="11531" max="11531" width="18.28515625" style="15" bestFit="1" customWidth="1"/>
    <col min="11532" max="11534" width="19.5703125" style="15" bestFit="1" customWidth="1"/>
    <col min="11535" max="11535" width="9.140625" style="15"/>
    <col min="11536" max="11536" width="16.85546875" style="15" bestFit="1" customWidth="1"/>
    <col min="11537" max="11537" width="10" style="15" bestFit="1" customWidth="1"/>
    <col min="11538" max="11777" width="9.140625" style="15"/>
    <col min="11778" max="11778" width="5" style="15" bestFit="1" customWidth="1"/>
    <col min="11779" max="11779" width="26.85546875" style="15" bestFit="1" customWidth="1"/>
    <col min="11780" max="11780" width="7.7109375" style="15" customWidth="1"/>
    <col min="11781" max="11784" width="19.5703125" style="15" bestFit="1" customWidth="1"/>
    <col min="11785" max="11785" width="7" style="15" bestFit="1" customWidth="1"/>
    <col min="11786" max="11786" width="19.5703125" style="15" bestFit="1" customWidth="1"/>
    <col min="11787" max="11787" width="18.28515625" style="15" bestFit="1" customWidth="1"/>
    <col min="11788" max="11790" width="19.5703125" style="15" bestFit="1" customWidth="1"/>
    <col min="11791" max="11791" width="9.140625" style="15"/>
    <col min="11792" max="11792" width="16.85546875" style="15" bestFit="1" customWidth="1"/>
    <col min="11793" max="11793" width="10" style="15" bestFit="1" customWidth="1"/>
    <col min="11794" max="12033" width="9.140625" style="15"/>
    <col min="12034" max="12034" width="5" style="15" bestFit="1" customWidth="1"/>
    <col min="12035" max="12035" width="26.85546875" style="15" bestFit="1" customWidth="1"/>
    <col min="12036" max="12036" width="7.7109375" style="15" customWidth="1"/>
    <col min="12037" max="12040" width="19.5703125" style="15" bestFit="1" customWidth="1"/>
    <col min="12041" max="12041" width="7" style="15" bestFit="1" customWidth="1"/>
    <col min="12042" max="12042" width="19.5703125" style="15" bestFit="1" customWidth="1"/>
    <col min="12043" max="12043" width="18.28515625" style="15" bestFit="1" customWidth="1"/>
    <col min="12044" max="12046" width="19.5703125" style="15" bestFit="1" customWidth="1"/>
    <col min="12047" max="12047" width="9.140625" style="15"/>
    <col min="12048" max="12048" width="16.85546875" style="15" bestFit="1" customWidth="1"/>
    <col min="12049" max="12049" width="10" style="15" bestFit="1" customWidth="1"/>
    <col min="12050" max="12289" width="9.140625" style="15"/>
    <col min="12290" max="12290" width="5" style="15" bestFit="1" customWidth="1"/>
    <col min="12291" max="12291" width="26.85546875" style="15" bestFit="1" customWidth="1"/>
    <col min="12292" max="12292" width="7.7109375" style="15" customWidth="1"/>
    <col min="12293" max="12296" width="19.5703125" style="15" bestFit="1" customWidth="1"/>
    <col min="12297" max="12297" width="7" style="15" bestFit="1" customWidth="1"/>
    <col min="12298" max="12298" width="19.5703125" style="15" bestFit="1" customWidth="1"/>
    <col min="12299" max="12299" width="18.28515625" style="15" bestFit="1" customWidth="1"/>
    <col min="12300" max="12302" width="19.5703125" style="15" bestFit="1" customWidth="1"/>
    <col min="12303" max="12303" width="9.140625" style="15"/>
    <col min="12304" max="12304" width="16.85546875" style="15" bestFit="1" customWidth="1"/>
    <col min="12305" max="12305" width="10" style="15" bestFit="1" customWidth="1"/>
    <col min="12306" max="12545" width="9.140625" style="15"/>
    <col min="12546" max="12546" width="5" style="15" bestFit="1" customWidth="1"/>
    <col min="12547" max="12547" width="26.85546875" style="15" bestFit="1" customWidth="1"/>
    <col min="12548" max="12548" width="7.7109375" style="15" customWidth="1"/>
    <col min="12549" max="12552" width="19.5703125" style="15" bestFit="1" customWidth="1"/>
    <col min="12553" max="12553" width="7" style="15" bestFit="1" customWidth="1"/>
    <col min="12554" max="12554" width="19.5703125" style="15" bestFit="1" customWidth="1"/>
    <col min="12555" max="12555" width="18.28515625" style="15" bestFit="1" customWidth="1"/>
    <col min="12556" max="12558" width="19.5703125" style="15" bestFit="1" customWidth="1"/>
    <col min="12559" max="12559" width="9.140625" style="15"/>
    <col min="12560" max="12560" width="16.85546875" style="15" bestFit="1" customWidth="1"/>
    <col min="12561" max="12561" width="10" style="15" bestFit="1" customWidth="1"/>
    <col min="12562" max="12801" width="9.140625" style="15"/>
    <col min="12802" max="12802" width="5" style="15" bestFit="1" customWidth="1"/>
    <col min="12803" max="12803" width="26.85546875" style="15" bestFit="1" customWidth="1"/>
    <col min="12804" max="12804" width="7.7109375" style="15" customWidth="1"/>
    <col min="12805" max="12808" width="19.5703125" style="15" bestFit="1" customWidth="1"/>
    <col min="12809" max="12809" width="7" style="15" bestFit="1" customWidth="1"/>
    <col min="12810" max="12810" width="19.5703125" style="15" bestFit="1" customWidth="1"/>
    <col min="12811" max="12811" width="18.28515625" style="15" bestFit="1" customWidth="1"/>
    <col min="12812" max="12814" width="19.5703125" style="15" bestFit="1" customWidth="1"/>
    <col min="12815" max="12815" width="9.140625" style="15"/>
    <col min="12816" max="12816" width="16.85546875" style="15" bestFit="1" customWidth="1"/>
    <col min="12817" max="12817" width="10" style="15" bestFit="1" customWidth="1"/>
    <col min="12818" max="13057" width="9.140625" style="15"/>
    <col min="13058" max="13058" width="5" style="15" bestFit="1" customWidth="1"/>
    <col min="13059" max="13059" width="26.85546875" style="15" bestFit="1" customWidth="1"/>
    <col min="13060" max="13060" width="7.7109375" style="15" customWidth="1"/>
    <col min="13061" max="13064" width="19.5703125" style="15" bestFit="1" customWidth="1"/>
    <col min="13065" max="13065" width="7" style="15" bestFit="1" customWidth="1"/>
    <col min="13066" max="13066" width="19.5703125" style="15" bestFit="1" customWidth="1"/>
    <col min="13067" max="13067" width="18.28515625" style="15" bestFit="1" customWidth="1"/>
    <col min="13068" max="13070" width="19.5703125" style="15" bestFit="1" customWidth="1"/>
    <col min="13071" max="13071" width="9.140625" style="15"/>
    <col min="13072" max="13072" width="16.85546875" style="15" bestFit="1" customWidth="1"/>
    <col min="13073" max="13073" width="10" style="15" bestFit="1" customWidth="1"/>
    <col min="13074" max="13313" width="9.140625" style="15"/>
    <col min="13314" max="13314" width="5" style="15" bestFit="1" customWidth="1"/>
    <col min="13315" max="13315" width="26.85546875" style="15" bestFit="1" customWidth="1"/>
    <col min="13316" max="13316" width="7.7109375" style="15" customWidth="1"/>
    <col min="13317" max="13320" width="19.5703125" style="15" bestFit="1" customWidth="1"/>
    <col min="13321" max="13321" width="7" style="15" bestFit="1" customWidth="1"/>
    <col min="13322" max="13322" width="19.5703125" style="15" bestFit="1" customWidth="1"/>
    <col min="13323" max="13323" width="18.28515625" style="15" bestFit="1" customWidth="1"/>
    <col min="13324" max="13326" width="19.5703125" style="15" bestFit="1" customWidth="1"/>
    <col min="13327" max="13327" width="9.140625" style="15"/>
    <col min="13328" max="13328" width="16.85546875" style="15" bestFit="1" customWidth="1"/>
    <col min="13329" max="13329" width="10" style="15" bestFit="1" customWidth="1"/>
    <col min="13330" max="13569" width="9.140625" style="15"/>
    <col min="13570" max="13570" width="5" style="15" bestFit="1" customWidth="1"/>
    <col min="13571" max="13571" width="26.85546875" style="15" bestFit="1" customWidth="1"/>
    <col min="13572" max="13572" width="7.7109375" style="15" customWidth="1"/>
    <col min="13573" max="13576" width="19.5703125" style="15" bestFit="1" customWidth="1"/>
    <col min="13577" max="13577" width="7" style="15" bestFit="1" customWidth="1"/>
    <col min="13578" max="13578" width="19.5703125" style="15" bestFit="1" customWidth="1"/>
    <col min="13579" max="13579" width="18.28515625" style="15" bestFit="1" customWidth="1"/>
    <col min="13580" max="13582" width="19.5703125" style="15" bestFit="1" customWidth="1"/>
    <col min="13583" max="13583" width="9.140625" style="15"/>
    <col min="13584" max="13584" width="16.85546875" style="15" bestFit="1" customWidth="1"/>
    <col min="13585" max="13585" width="10" style="15" bestFit="1" customWidth="1"/>
    <col min="13586" max="13825" width="9.140625" style="15"/>
    <col min="13826" max="13826" width="5" style="15" bestFit="1" customWidth="1"/>
    <col min="13827" max="13827" width="26.85546875" style="15" bestFit="1" customWidth="1"/>
    <col min="13828" max="13828" width="7.7109375" style="15" customWidth="1"/>
    <col min="13829" max="13832" width="19.5703125" style="15" bestFit="1" customWidth="1"/>
    <col min="13833" max="13833" width="7" style="15" bestFit="1" customWidth="1"/>
    <col min="13834" max="13834" width="19.5703125" style="15" bestFit="1" customWidth="1"/>
    <col min="13835" max="13835" width="18.28515625" style="15" bestFit="1" customWidth="1"/>
    <col min="13836" max="13838" width="19.5703125" style="15" bestFit="1" customWidth="1"/>
    <col min="13839" max="13839" width="9.140625" style="15"/>
    <col min="13840" max="13840" width="16.85546875" style="15" bestFit="1" customWidth="1"/>
    <col min="13841" max="13841" width="10" style="15" bestFit="1" customWidth="1"/>
    <col min="13842" max="14081" width="9.140625" style="15"/>
    <col min="14082" max="14082" width="5" style="15" bestFit="1" customWidth="1"/>
    <col min="14083" max="14083" width="26.85546875" style="15" bestFit="1" customWidth="1"/>
    <col min="14084" max="14084" width="7.7109375" style="15" customWidth="1"/>
    <col min="14085" max="14088" width="19.5703125" style="15" bestFit="1" customWidth="1"/>
    <col min="14089" max="14089" width="7" style="15" bestFit="1" customWidth="1"/>
    <col min="14090" max="14090" width="19.5703125" style="15" bestFit="1" customWidth="1"/>
    <col min="14091" max="14091" width="18.28515625" style="15" bestFit="1" customWidth="1"/>
    <col min="14092" max="14094" width="19.5703125" style="15" bestFit="1" customWidth="1"/>
    <col min="14095" max="14095" width="9.140625" style="15"/>
    <col min="14096" max="14096" width="16.85546875" style="15" bestFit="1" customWidth="1"/>
    <col min="14097" max="14097" width="10" style="15" bestFit="1" customWidth="1"/>
    <col min="14098" max="14337" width="9.140625" style="15"/>
    <col min="14338" max="14338" width="5" style="15" bestFit="1" customWidth="1"/>
    <col min="14339" max="14339" width="26.85546875" style="15" bestFit="1" customWidth="1"/>
    <col min="14340" max="14340" width="7.7109375" style="15" customWidth="1"/>
    <col min="14341" max="14344" width="19.5703125" style="15" bestFit="1" customWidth="1"/>
    <col min="14345" max="14345" width="7" style="15" bestFit="1" customWidth="1"/>
    <col min="14346" max="14346" width="19.5703125" style="15" bestFit="1" customWidth="1"/>
    <col min="14347" max="14347" width="18.28515625" style="15" bestFit="1" customWidth="1"/>
    <col min="14348" max="14350" width="19.5703125" style="15" bestFit="1" customWidth="1"/>
    <col min="14351" max="14351" width="9.140625" style="15"/>
    <col min="14352" max="14352" width="16.85546875" style="15" bestFit="1" customWidth="1"/>
    <col min="14353" max="14353" width="10" style="15" bestFit="1" customWidth="1"/>
    <col min="14354" max="14593" width="9.140625" style="15"/>
    <col min="14594" max="14594" width="5" style="15" bestFit="1" customWidth="1"/>
    <col min="14595" max="14595" width="26.85546875" style="15" bestFit="1" customWidth="1"/>
    <col min="14596" max="14596" width="7.7109375" style="15" customWidth="1"/>
    <col min="14597" max="14600" width="19.5703125" style="15" bestFit="1" customWidth="1"/>
    <col min="14601" max="14601" width="7" style="15" bestFit="1" customWidth="1"/>
    <col min="14602" max="14602" width="19.5703125" style="15" bestFit="1" customWidth="1"/>
    <col min="14603" max="14603" width="18.28515625" style="15" bestFit="1" customWidth="1"/>
    <col min="14604" max="14606" width="19.5703125" style="15" bestFit="1" customWidth="1"/>
    <col min="14607" max="14607" width="9.140625" style="15"/>
    <col min="14608" max="14608" width="16.85546875" style="15" bestFit="1" customWidth="1"/>
    <col min="14609" max="14609" width="10" style="15" bestFit="1" customWidth="1"/>
    <col min="14610" max="14849" width="9.140625" style="15"/>
    <col min="14850" max="14850" width="5" style="15" bestFit="1" customWidth="1"/>
    <col min="14851" max="14851" width="26.85546875" style="15" bestFit="1" customWidth="1"/>
    <col min="14852" max="14852" width="7.7109375" style="15" customWidth="1"/>
    <col min="14853" max="14856" width="19.5703125" style="15" bestFit="1" customWidth="1"/>
    <col min="14857" max="14857" width="7" style="15" bestFit="1" customWidth="1"/>
    <col min="14858" max="14858" width="19.5703125" style="15" bestFit="1" customWidth="1"/>
    <col min="14859" max="14859" width="18.28515625" style="15" bestFit="1" customWidth="1"/>
    <col min="14860" max="14862" width="19.5703125" style="15" bestFit="1" customWidth="1"/>
    <col min="14863" max="14863" width="9.140625" style="15"/>
    <col min="14864" max="14864" width="16.85546875" style="15" bestFit="1" customWidth="1"/>
    <col min="14865" max="14865" width="10" style="15" bestFit="1" customWidth="1"/>
    <col min="14866" max="15105" width="9.140625" style="15"/>
    <col min="15106" max="15106" width="5" style="15" bestFit="1" customWidth="1"/>
    <col min="15107" max="15107" width="26.85546875" style="15" bestFit="1" customWidth="1"/>
    <col min="15108" max="15108" width="7.7109375" style="15" customWidth="1"/>
    <col min="15109" max="15112" width="19.5703125" style="15" bestFit="1" customWidth="1"/>
    <col min="15113" max="15113" width="7" style="15" bestFit="1" customWidth="1"/>
    <col min="15114" max="15114" width="19.5703125" style="15" bestFit="1" customWidth="1"/>
    <col min="15115" max="15115" width="18.28515625" style="15" bestFit="1" customWidth="1"/>
    <col min="15116" max="15118" width="19.5703125" style="15" bestFit="1" customWidth="1"/>
    <col min="15119" max="15119" width="9.140625" style="15"/>
    <col min="15120" max="15120" width="16.85546875" style="15" bestFit="1" customWidth="1"/>
    <col min="15121" max="15121" width="10" style="15" bestFit="1" customWidth="1"/>
    <col min="15122" max="15361" width="9.140625" style="15"/>
    <col min="15362" max="15362" width="5" style="15" bestFit="1" customWidth="1"/>
    <col min="15363" max="15363" width="26.85546875" style="15" bestFit="1" customWidth="1"/>
    <col min="15364" max="15364" width="7.7109375" style="15" customWidth="1"/>
    <col min="15365" max="15368" width="19.5703125" style="15" bestFit="1" customWidth="1"/>
    <col min="15369" max="15369" width="7" style="15" bestFit="1" customWidth="1"/>
    <col min="15370" max="15370" width="19.5703125" style="15" bestFit="1" customWidth="1"/>
    <col min="15371" max="15371" width="18.28515625" style="15" bestFit="1" customWidth="1"/>
    <col min="15372" max="15374" width="19.5703125" style="15" bestFit="1" customWidth="1"/>
    <col min="15375" max="15375" width="9.140625" style="15"/>
    <col min="15376" max="15376" width="16.85546875" style="15" bestFit="1" customWidth="1"/>
    <col min="15377" max="15377" width="10" style="15" bestFit="1" customWidth="1"/>
    <col min="15378" max="15617" width="9.140625" style="15"/>
    <col min="15618" max="15618" width="5" style="15" bestFit="1" customWidth="1"/>
    <col min="15619" max="15619" width="26.85546875" style="15" bestFit="1" customWidth="1"/>
    <col min="15620" max="15620" width="7.7109375" style="15" customWidth="1"/>
    <col min="15621" max="15624" width="19.5703125" style="15" bestFit="1" customWidth="1"/>
    <col min="15625" max="15625" width="7" style="15" bestFit="1" customWidth="1"/>
    <col min="15626" max="15626" width="19.5703125" style="15" bestFit="1" customWidth="1"/>
    <col min="15627" max="15627" width="18.28515625" style="15" bestFit="1" customWidth="1"/>
    <col min="15628" max="15630" width="19.5703125" style="15" bestFit="1" customWidth="1"/>
    <col min="15631" max="15631" width="9.140625" style="15"/>
    <col min="15632" max="15632" width="16.85546875" style="15" bestFit="1" customWidth="1"/>
    <col min="15633" max="15633" width="10" style="15" bestFit="1" customWidth="1"/>
    <col min="15634" max="15873" width="9.140625" style="15"/>
    <col min="15874" max="15874" width="5" style="15" bestFit="1" customWidth="1"/>
    <col min="15875" max="15875" width="26.85546875" style="15" bestFit="1" customWidth="1"/>
    <col min="15876" max="15876" width="7.7109375" style="15" customWidth="1"/>
    <col min="15877" max="15880" width="19.5703125" style="15" bestFit="1" customWidth="1"/>
    <col min="15881" max="15881" width="7" style="15" bestFit="1" customWidth="1"/>
    <col min="15882" max="15882" width="19.5703125" style="15" bestFit="1" customWidth="1"/>
    <col min="15883" max="15883" width="18.28515625" style="15" bestFit="1" customWidth="1"/>
    <col min="15884" max="15886" width="19.5703125" style="15" bestFit="1" customWidth="1"/>
    <col min="15887" max="15887" width="9.140625" style="15"/>
    <col min="15888" max="15888" width="16.85546875" style="15" bestFit="1" customWidth="1"/>
    <col min="15889" max="15889" width="10" style="15" bestFit="1" customWidth="1"/>
    <col min="15890" max="16129" width="9.140625" style="15"/>
    <col min="16130" max="16130" width="5" style="15" bestFit="1" customWidth="1"/>
    <col min="16131" max="16131" width="26.85546875" style="15" bestFit="1" customWidth="1"/>
    <col min="16132" max="16132" width="7.7109375" style="15" customWidth="1"/>
    <col min="16133" max="16136" width="19.5703125" style="15" bestFit="1" customWidth="1"/>
    <col min="16137" max="16137" width="7" style="15" bestFit="1" customWidth="1"/>
    <col min="16138" max="16138" width="19.5703125" style="15" bestFit="1" customWidth="1"/>
    <col min="16139" max="16139" width="18.28515625" style="15" bestFit="1" customWidth="1"/>
    <col min="16140" max="16142" width="19.5703125" style="15" bestFit="1" customWidth="1"/>
    <col min="16143" max="16143" width="9.140625" style="15"/>
    <col min="16144" max="16144" width="16.85546875" style="15" bestFit="1" customWidth="1"/>
    <col min="16145" max="16145" width="10" style="15" bestFit="1" customWidth="1"/>
    <col min="16146" max="16384" width="9.140625" style="15"/>
  </cols>
  <sheetData>
    <row r="6" spans="2:17" ht="15.75" thickBot="1"/>
    <row r="7" spans="2:17" ht="4.5" customHeight="1" thickTop="1">
      <c r="B7" s="16"/>
      <c r="C7" s="17"/>
      <c r="D7" s="18"/>
      <c r="E7" s="17"/>
      <c r="F7" s="19"/>
      <c r="G7" s="20"/>
      <c r="H7" s="21"/>
      <c r="I7" s="17"/>
      <c r="J7" s="17"/>
      <c r="K7" s="17"/>
      <c r="L7" s="17"/>
      <c r="M7" s="20"/>
      <c r="N7" s="21"/>
    </row>
    <row r="8" spans="2:17" s="23" customFormat="1" ht="15.75">
      <c r="B8" s="22"/>
      <c r="D8" s="24" t="s">
        <v>60</v>
      </c>
      <c r="E8" s="25" t="s">
        <v>61</v>
      </c>
      <c r="F8" s="66" t="s">
        <v>62</v>
      </c>
      <c r="G8" s="67"/>
      <c r="H8" s="26" t="s">
        <v>61</v>
      </c>
      <c r="I8" s="68" t="s">
        <v>63</v>
      </c>
      <c r="J8" s="68"/>
      <c r="K8" s="68"/>
      <c r="L8" s="68"/>
      <c r="M8" s="67"/>
      <c r="N8" s="27" t="s">
        <v>64</v>
      </c>
    </row>
    <row r="9" spans="2:17" s="23" customFormat="1" ht="15.75">
      <c r="B9" s="28" t="s">
        <v>65</v>
      </c>
      <c r="C9" s="29" t="s">
        <v>66</v>
      </c>
      <c r="D9" s="24" t="s">
        <v>81</v>
      </c>
      <c r="E9" s="30" t="s">
        <v>67</v>
      </c>
      <c r="F9" s="24" t="s">
        <v>68</v>
      </c>
      <c r="G9" s="24" t="s">
        <v>69</v>
      </c>
      <c r="H9" s="27" t="s">
        <v>70</v>
      </c>
      <c r="I9" s="69" t="s">
        <v>71</v>
      </c>
      <c r="J9" s="30" t="s">
        <v>67</v>
      </c>
      <c r="K9" s="71" t="s">
        <v>72</v>
      </c>
      <c r="L9" s="72"/>
      <c r="M9" s="29" t="s">
        <v>70</v>
      </c>
      <c r="N9" s="27" t="s">
        <v>73</v>
      </c>
    </row>
    <row r="10" spans="2:17" s="23" customFormat="1" ht="15.75">
      <c r="B10" s="28"/>
      <c r="C10" s="31"/>
      <c r="D10" s="24" t="s">
        <v>82</v>
      </c>
      <c r="E10" s="31" t="s">
        <v>74</v>
      </c>
      <c r="F10" s="24" t="s">
        <v>74</v>
      </c>
      <c r="G10" s="24" t="s">
        <v>74</v>
      </c>
      <c r="H10" s="26" t="s">
        <v>74</v>
      </c>
      <c r="I10" s="70"/>
      <c r="J10" s="24" t="s">
        <v>74</v>
      </c>
      <c r="K10" s="31" t="s">
        <v>68</v>
      </c>
      <c r="L10" s="24" t="s">
        <v>69</v>
      </c>
      <c r="M10" s="31" t="s">
        <v>74</v>
      </c>
      <c r="N10" s="26" t="s">
        <v>74</v>
      </c>
    </row>
    <row r="11" spans="2:17" ht="5.25" customHeight="1" thickBot="1">
      <c r="B11" s="37"/>
      <c r="C11" s="63"/>
      <c r="D11" s="34"/>
      <c r="E11" s="33"/>
      <c r="F11" s="34"/>
      <c r="G11" s="34"/>
      <c r="H11" s="35"/>
      <c r="I11" s="36"/>
      <c r="J11" s="34"/>
      <c r="K11" s="33"/>
      <c r="L11" s="34"/>
      <c r="M11" s="33"/>
      <c r="N11" s="35"/>
    </row>
    <row r="12" spans="2:17" ht="25.5" customHeight="1" thickTop="1">
      <c r="B12" s="75" t="s">
        <v>75</v>
      </c>
      <c r="C12" s="75"/>
      <c r="D12" s="38"/>
      <c r="E12" s="39"/>
      <c r="F12" s="40"/>
      <c r="G12" s="40"/>
      <c r="H12" s="41"/>
      <c r="I12" s="42"/>
      <c r="J12" s="40"/>
      <c r="K12" s="39"/>
      <c r="L12" s="40"/>
      <c r="M12" s="39"/>
      <c r="N12" s="41"/>
    </row>
    <row r="13" spans="2:17" ht="26.25" customHeight="1">
      <c r="B13" s="64"/>
      <c r="C13" s="62" t="s">
        <v>79</v>
      </c>
      <c r="D13" s="45" t="s">
        <v>83</v>
      </c>
      <c r="E13" s="46">
        <v>45100000</v>
      </c>
      <c r="F13" s="47">
        <v>0</v>
      </c>
      <c r="G13" s="47">
        <v>0</v>
      </c>
      <c r="H13" s="48">
        <f>E13+F13-G13</f>
        <v>45100000</v>
      </c>
      <c r="I13" s="49"/>
      <c r="J13" s="47"/>
      <c r="K13" s="46"/>
      <c r="L13" s="47"/>
      <c r="M13" s="46"/>
      <c r="N13" s="48">
        <f>H13</f>
        <v>45100000</v>
      </c>
    </row>
    <row r="14" spans="2:17" ht="26.25" customHeight="1">
      <c r="B14" s="50"/>
      <c r="C14" s="105" t="str">
        <f>"total"&amp;" "&amp;B12</f>
        <v>total Tanah</v>
      </c>
      <c r="D14" s="45"/>
      <c r="E14" s="46"/>
      <c r="F14" s="47"/>
      <c r="G14" s="47"/>
      <c r="H14" s="48"/>
      <c r="I14" s="52"/>
      <c r="J14" s="47"/>
      <c r="K14" s="46"/>
      <c r="L14" s="47"/>
      <c r="M14" s="46"/>
      <c r="N14" s="56">
        <f>N13</f>
        <v>45100000</v>
      </c>
      <c r="P14" s="39"/>
      <c r="Q14" s="39"/>
    </row>
    <row r="15" spans="2:17" ht="26.25" customHeight="1">
      <c r="B15" s="73" t="s">
        <v>58</v>
      </c>
      <c r="C15" s="74"/>
      <c r="D15" s="45"/>
      <c r="E15" s="54"/>
      <c r="F15" s="55"/>
      <c r="G15" s="55"/>
      <c r="H15" s="56"/>
      <c r="I15" s="57"/>
      <c r="J15" s="55"/>
      <c r="K15" s="58"/>
      <c r="L15" s="55"/>
      <c r="M15" s="58"/>
      <c r="N15" s="56"/>
    </row>
    <row r="16" spans="2:17" ht="26.25" customHeight="1">
      <c r="B16" s="50"/>
      <c r="C16" s="62" t="s">
        <v>153</v>
      </c>
      <c r="D16" s="45">
        <v>2010</v>
      </c>
      <c r="E16" s="46">
        <v>0</v>
      </c>
      <c r="F16" s="47">
        <v>10500000</v>
      </c>
      <c r="G16" s="47">
        <v>0</v>
      </c>
      <c r="H16" s="48">
        <f>E16+F16-G16</f>
        <v>10500000</v>
      </c>
      <c r="I16" s="52">
        <v>0.04</v>
      </c>
      <c r="J16" s="47">
        <v>0</v>
      </c>
      <c r="K16" s="46">
        <f>H16*I16*(4/12)</f>
        <v>140000</v>
      </c>
      <c r="L16" s="47">
        <v>0</v>
      </c>
      <c r="M16" s="46">
        <f>J16+K16-L16</f>
        <v>140000</v>
      </c>
      <c r="N16" s="48">
        <f>H16-M16</f>
        <v>10360000</v>
      </c>
    </row>
    <row r="17" spans="2:14" ht="26.25" customHeight="1">
      <c r="B17" s="43"/>
      <c r="C17" s="105" t="str">
        <f>"total"&amp;" "&amp;B15</f>
        <v>total Pengembangan tanah</v>
      </c>
      <c r="D17" s="45"/>
      <c r="E17" s="46"/>
      <c r="F17" s="47"/>
      <c r="G17" s="47"/>
      <c r="H17" s="48"/>
      <c r="I17" s="49"/>
      <c r="J17" s="47"/>
      <c r="K17" s="46"/>
      <c r="L17" s="47"/>
      <c r="M17" s="46"/>
      <c r="N17" s="56">
        <f>N16</f>
        <v>10360000</v>
      </c>
    </row>
    <row r="18" spans="2:14" ht="26.25" customHeight="1">
      <c r="B18" s="73" t="s">
        <v>76</v>
      </c>
      <c r="C18" s="74"/>
      <c r="D18" s="45"/>
      <c r="E18" s="46"/>
      <c r="F18" s="47"/>
      <c r="G18" s="47"/>
      <c r="H18" s="48"/>
      <c r="I18" s="52"/>
      <c r="J18" s="47"/>
      <c r="K18" s="46"/>
      <c r="L18" s="47"/>
      <c r="M18" s="46"/>
      <c r="N18" s="48"/>
    </row>
    <row r="19" spans="2:14" ht="26.25" customHeight="1">
      <c r="B19" s="50"/>
      <c r="C19" s="62" t="s">
        <v>79</v>
      </c>
      <c r="D19" s="45" t="s">
        <v>83</v>
      </c>
      <c r="E19" s="46">
        <v>80000000</v>
      </c>
      <c r="F19" s="47">
        <v>0</v>
      </c>
      <c r="G19" s="47">
        <v>0</v>
      </c>
      <c r="H19" s="48">
        <f>E19+F19-G19</f>
        <v>80000000</v>
      </c>
      <c r="I19" s="52">
        <v>0.04</v>
      </c>
      <c r="J19" s="47">
        <v>40000000</v>
      </c>
      <c r="K19" s="46">
        <f>H19*I19</f>
        <v>3200000</v>
      </c>
      <c r="L19" s="47">
        <v>0</v>
      </c>
      <c r="M19" s="46">
        <f>J19+K19-L19</f>
        <v>43200000</v>
      </c>
      <c r="N19" s="48">
        <f>H19-M19</f>
        <v>36800000</v>
      </c>
    </row>
    <row r="20" spans="2:14" ht="26.25" customHeight="1">
      <c r="B20" s="50"/>
      <c r="C20" s="105" t="str">
        <f>"total"&amp;" "&amp;B18</f>
        <v>total Bangunan Kantor</v>
      </c>
      <c r="D20" s="45"/>
      <c r="E20" s="54"/>
      <c r="F20" s="55"/>
      <c r="G20" s="55"/>
      <c r="H20" s="56"/>
      <c r="I20" s="57"/>
      <c r="J20" s="55"/>
      <c r="K20" s="58"/>
      <c r="L20" s="55"/>
      <c r="M20" s="58"/>
      <c r="N20" s="56">
        <f>N19</f>
        <v>36800000</v>
      </c>
    </row>
    <row r="21" spans="2:14" ht="26.25" customHeight="1">
      <c r="B21" s="73" t="s">
        <v>77</v>
      </c>
      <c r="C21" s="74"/>
      <c r="D21" s="45"/>
      <c r="E21" s="46"/>
      <c r="F21" s="47"/>
      <c r="G21" s="47"/>
      <c r="H21" s="48"/>
      <c r="I21" s="49"/>
      <c r="J21" s="47"/>
      <c r="K21" s="46"/>
      <c r="L21" s="47"/>
      <c r="M21" s="46"/>
      <c r="N21" s="48"/>
    </row>
    <row r="22" spans="2:14" ht="26.25" customHeight="1">
      <c r="B22" s="43"/>
      <c r="C22" s="62" t="s">
        <v>79</v>
      </c>
      <c r="D22" s="45" t="s">
        <v>83</v>
      </c>
      <c r="E22" s="46">
        <v>160000000</v>
      </c>
      <c r="F22" s="47">
        <v>0</v>
      </c>
      <c r="G22" s="47">
        <v>0</v>
      </c>
      <c r="H22" s="48">
        <f>E22+F22-G22</f>
        <v>160000000</v>
      </c>
      <c r="I22" s="52">
        <v>0.04</v>
      </c>
      <c r="J22" s="47">
        <v>80000000</v>
      </c>
      <c r="K22" s="46">
        <f>H22*I22</f>
        <v>6400000</v>
      </c>
      <c r="L22" s="47">
        <v>0</v>
      </c>
      <c r="M22" s="46">
        <f>J22+K22-L22</f>
        <v>86400000</v>
      </c>
      <c r="N22" s="48">
        <f>H22-M22</f>
        <v>73600000</v>
      </c>
    </row>
    <row r="23" spans="2:14" ht="26.25" customHeight="1">
      <c r="B23" s="43"/>
      <c r="C23" s="62" t="s">
        <v>154</v>
      </c>
      <c r="D23" s="45">
        <v>2010</v>
      </c>
      <c r="E23" s="46">
        <v>0</v>
      </c>
      <c r="F23" s="47">
        <v>54000000</v>
      </c>
      <c r="G23" s="47">
        <v>0</v>
      </c>
      <c r="H23" s="48">
        <f>E23+F23-G23</f>
        <v>54000000</v>
      </c>
      <c r="I23" s="52">
        <v>0.04</v>
      </c>
      <c r="J23" s="47">
        <v>0</v>
      </c>
      <c r="K23" s="46">
        <f>H23*I23*(6/12)</f>
        <v>1080000</v>
      </c>
      <c r="L23" s="47">
        <v>0</v>
      </c>
      <c r="M23" s="46">
        <f>J23+K23-L23</f>
        <v>1080000</v>
      </c>
      <c r="N23" s="48">
        <f>H23-M23</f>
        <v>52920000</v>
      </c>
    </row>
    <row r="24" spans="2:14" s="23" customFormat="1" ht="26.25" customHeight="1">
      <c r="B24" s="106"/>
      <c r="C24" s="105" t="str">
        <f>"total"&amp;" "&amp;B21</f>
        <v>total Bangunan Pabrik</v>
      </c>
      <c r="D24" s="105"/>
      <c r="E24" s="58"/>
      <c r="F24" s="55"/>
      <c r="G24" s="55"/>
      <c r="H24" s="56"/>
      <c r="I24" s="107"/>
      <c r="J24" s="55"/>
      <c r="K24" s="58"/>
      <c r="L24" s="55"/>
      <c r="M24" s="58"/>
      <c r="N24" s="56">
        <f>SUM(N22:N23)</f>
        <v>126520000</v>
      </c>
    </row>
    <row r="25" spans="2:14" ht="26.25" customHeight="1">
      <c r="B25" s="73" t="s">
        <v>78</v>
      </c>
      <c r="C25" s="74"/>
      <c r="D25" s="45"/>
      <c r="E25" s="46"/>
      <c r="F25" s="47"/>
      <c r="G25" s="47"/>
      <c r="H25" s="48"/>
      <c r="I25" s="52"/>
      <c r="J25" s="47"/>
      <c r="K25" s="46"/>
      <c r="L25" s="47"/>
      <c r="M25" s="46"/>
      <c r="N25" s="48"/>
    </row>
    <row r="26" spans="2:14" ht="26.25" customHeight="1">
      <c r="B26" s="50"/>
      <c r="C26" s="62" t="s">
        <v>155</v>
      </c>
      <c r="D26" s="45" t="s">
        <v>83</v>
      </c>
      <c r="E26" s="46">
        <f>770000000-96000000</f>
        <v>674000000</v>
      </c>
      <c r="F26" s="47">
        <v>0</v>
      </c>
      <c r="G26" s="47">
        <v>0</v>
      </c>
      <c r="H26" s="48">
        <f>E26+F26-G26</f>
        <v>674000000</v>
      </c>
      <c r="I26" s="52">
        <v>0.1</v>
      </c>
      <c r="J26" s="47">
        <f>346500000-43200000</f>
        <v>303300000</v>
      </c>
      <c r="K26" s="46">
        <f>H26*I26</f>
        <v>67400000</v>
      </c>
      <c r="L26" s="47">
        <v>0</v>
      </c>
      <c r="M26" s="46">
        <f>J26+K26-L26</f>
        <v>370700000</v>
      </c>
      <c r="N26" s="48">
        <f>H26-M26</f>
        <v>303300000</v>
      </c>
    </row>
    <row r="27" spans="2:14" ht="26.25" customHeight="1">
      <c r="B27" s="50"/>
      <c r="C27" s="62" t="s">
        <v>80</v>
      </c>
      <c r="D27" s="45">
        <v>2010</v>
      </c>
      <c r="E27" s="46"/>
      <c r="F27" s="47">
        <v>75940000</v>
      </c>
      <c r="G27" s="47"/>
      <c r="H27" s="48">
        <f>F27</f>
        <v>75940000</v>
      </c>
      <c r="I27" s="52">
        <v>0.1</v>
      </c>
      <c r="J27" s="47">
        <v>0</v>
      </c>
      <c r="K27" s="46">
        <f>H27*I27*(9/12)</f>
        <v>5695500</v>
      </c>
      <c r="L27" s="47">
        <v>0</v>
      </c>
      <c r="M27" s="46">
        <f>J27+K27-L27</f>
        <v>5695500</v>
      </c>
      <c r="N27" s="48">
        <f>H27-M27</f>
        <v>70244500</v>
      </c>
    </row>
    <row r="28" spans="2:14" ht="26.25" customHeight="1">
      <c r="B28" s="50"/>
      <c r="C28" s="62" t="s">
        <v>84</v>
      </c>
      <c r="D28" s="45">
        <v>2005</v>
      </c>
      <c r="E28" s="108">
        <v>96000000</v>
      </c>
      <c r="F28" s="47"/>
      <c r="G28" s="47">
        <v>96000000</v>
      </c>
      <c r="H28" s="48">
        <f>F28</f>
        <v>0</v>
      </c>
      <c r="I28" s="52">
        <v>0.1</v>
      </c>
      <c r="J28" s="47">
        <v>43200000</v>
      </c>
      <c r="K28" s="46">
        <v>6400000</v>
      </c>
      <c r="L28" s="47">
        <v>49600000</v>
      </c>
      <c r="M28" s="58">
        <f>J28+K28-L28</f>
        <v>0</v>
      </c>
      <c r="N28" s="56">
        <v>0</v>
      </c>
    </row>
    <row r="29" spans="2:14" ht="26.25" customHeight="1">
      <c r="B29" s="50"/>
      <c r="C29" s="105" t="str">
        <f>"total"&amp;" "&amp;B25</f>
        <v>total Mesin &amp; Peralatan</v>
      </c>
      <c r="D29" s="45"/>
      <c r="E29" s="46"/>
      <c r="F29" s="47"/>
      <c r="G29" s="47"/>
      <c r="H29" s="48"/>
      <c r="I29" s="49"/>
      <c r="J29" s="47"/>
      <c r="K29" s="46"/>
      <c r="L29" s="47"/>
      <c r="M29" s="46"/>
      <c r="N29" s="56">
        <f>SUM(N26:N28)</f>
        <v>373544500</v>
      </c>
    </row>
    <row r="30" spans="2:14" ht="26.25" customHeight="1">
      <c r="B30" s="43"/>
      <c r="C30" s="44"/>
      <c r="D30" s="45"/>
      <c r="E30" s="46"/>
      <c r="F30" s="47"/>
      <c r="G30" s="47"/>
      <c r="H30" s="48"/>
      <c r="I30" s="49"/>
      <c r="J30" s="47"/>
      <c r="K30" s="46"/>
      <c r="L30" s="47"/>
      <c r="M30" s="46"/>
      <c r="N30" s="48"/>
    </row>
    <row r="31" spans="2:14" ht="26.25" customHeight="1">
      <c r="B31" s="50"/>
      <c r="C31" s="51"/>
      <c r="D31" s="45"/>
      <c r="E31" s="46"/>
      <c r="F31" s="47"/>
      <c r="G31" s="47"/>
      <c r="H31" s="48"/>
      <c r="I31" s="52"/>
      <c r="J31" s="47"/>
      <c r="K31" s="46"/>
      <c r="L31" s="47"/>
      <c r="M31" s="46"/>
      <c r="N31" s="48"/>
    </row>
    <row r="32" spans="2:14" ht="26.25" customHeight="1">
      <c r="B32" s="50"/>
      <c r="C32" s="51"/>
      <c r="D32" s="45"/>
      <c r="E32" s="46"/>
      <c r="F32" s="47"/>
      <c r="G32" s="47"/>
      <c r="H32" s="48"/>
      <c r="I32" s="52"/>
      <c r="J32" s="47"/>
      <c r="K32" s="46"/>
      <c r="L32" s="47"/>
      <c r="M32" s="46"/>
      <c r="N32" s="48"/>
    </row>
    <row r="33" spans="2:14" ht="26.25" customHeight="1">
      <c r="B33" s="50"/>
      <c r="C33" s="53"/>
      <c r="D33" s="45"/>
      <c r="E33" s="54"/>
      <c r="F33" s="55"/>
      <c r="G33" s="55"/>
      <c r="H33" s="56"/>
      <c r="I33" s="57"/>
      <c r="J33" s="55"/>
      <c r="K33" s="58"/>
      <c r="L33" s="55"/>
      <c r="M33" s="58"/>
      <c r="N33" s="56"/>
    </row>
    <row r="34" spans="2:14" ht="26.25" customHeight="1">
      <c r="B34" s="50"/>
      <c r="C34" s="51"/>
      <c r="D34" s="45"/>
      <c r="E34" s="46"/>
      <c r="F34" s="47"/>
      <c r="G34" s="47"/>
      <c r="H34" s="48"/>
      <c r="I34" s="49"/>
      <c r="J34" s="47"/>
      <c r="K34" s="46"/>
      <c r="L34" s="47"/>
      <c r="M34" s="46"/>
      <c r="N34" s="48"/>
    </row>
    <row r="35" spans="2:14" ht="26.25" customHeight="1">
      <c r="B35" s="50"/>
      <c r="C35" s="44"/>
      <c r="D35" s="45"/>
      <c r="E35" s="55"/>
      <c r="F35" s="58"/>
      <c r="G35" s="55"/>
      <c r="H35" s="56"/>
      <c r="I35" s="49"/>
      <c r="J35" s="55"/>
      <c r="K35" s="58"/>
      <c r="L35" s="55"/>
      <c r="M35" s="58"/>
      <c r="N35" s="56"/>
    </row>
    <row r="36" spans="2:14" ht="26.25" customHeight="1" thickBot="1">
      <c r="B36" s="32"/>
      <c r="C36" s="33"/>
      <c r="D36" s="34"/>
      <c r="E36" s="59"/>
      <c r="F36" s="60"/>
      <c r="G36" s="60"/>
      <c r="H36" s="61"/>
      <c r="I36" s="36"/>
      <c r="J36" s="60"/>
      <c r="K36" s="59"/>
      <c r="L36" s="60"/>
      <c r="M36" s="59"/>
      <c r="N36" s="61"/>
    </row>
    <row r="37" spans="2:14" ht="15.75" thickTop="1"/>
  </sheetData>
  <mergeCells count="9">
    <mergeCell ref="F8:G8"/>
    <mergeCell ref="I8:M8"/>
    <mergeCell ref="I9:I10"/>
    <mergeCell ref="K9:L9"/>
    <mergeCell ref="B25:C25"/>
    <mergeCell ref="B21:C21"/>
    <mergeCell ref="B18:C18"/>
    <mergeCell ref="B15:C15"/>
    <mergeCell ref="B12:C12"/>
  </mergeCells>
  <printOptions horizontalCentered="1"/>
  <pageMargins left="0.35" right="0.32" top="0.72" bottom="0.76" header="0.5" footer="0.5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42"/>
  <sheetViews>
    <sheetView topLeftCell="A64" workbookViewId="0">
      <selection activeCell="I84" sqref="I84"/>
    </sheetView>
  </sheetViews>
  <sheetFormatPr defaultRowHeight="15"/>
  <cols>
    <col min="1" max="1" width="17" style="3" bestFit="1" customWidth="1"/>
    <col min="2" max="2" width="5.28515625" style="3" customWidth="1"/>
    <col min="3" max="3" width="12.7109375" style="3" customWidth="1"/>
    <col min="4" max="4" width="13.140625" style="3" customWidth="1"/>
    <col min="5" max="5" width="16.7109375" style="3" customWidth="1"/>
    <col min="6" max="6" width="12.5703125" style="2" bestFit="1" customWidth="1"/>
    <col min="7" max="7" width="14.140625" style="2" customWidth="1"/>
    <col min="8" max="8" width="11.5703125" style="3" bestFit="1" customWidth="1"/>
    <col min="9" max="9" width="12.5703125" style="3" bestFit="1" customWidth="1"/>
    <col min="10" max="10" width="9.140625" style="3"/>
    <col min="11" max="11" width="11.5703125" style="3" bestFit="1" customWidth="1"/>
    <col min="12" max="12" width="11.7109375" style="3" bestFit="1" customWidth="1"/>
    <col min="13" max="13" width="20.42578125" style="3" bestFit="1" customWidth="1"/>
    <col min="14" max="16384" width="9.140625" style="3"/>
  </cols>
  <sheetData>
    <row r="2" spans="1:14" s="91" customFormat="1">
      <c r="A2" s="91" t="s">
        <v>87</v>
      </c>
      <c r="B2" s="91" t="s">
        <v>88</v>
      </c>
      <c r="F2" s="90"/>
      <c r="G2" s="90"/>
    </row>
    <row r="3" spans="1:14">
      <c r="M3" s="76" t="s">
        <v>106</v>
      </c>
    </row>
    <row r="4" spans="1:14">
      <c r="B4" s="3" t="s">
        <v>91</v>
      </c>
      <c r="E4" s="2"/>
      <c r="G4" s="2">
        <v>45100000</v>
      </c>
      <c r="M4" s="92" t="s">
        <v>104</v>
      </c>
      <c r="N4" s="94">
        <f>1/25</f>
        <v>0.04</v>
      </c>
    </row>
    <row r="5" spans="1:14">
      <c r="C5" s="3" t="s">
        <v>89</v>
      </c>
      <c r="F5" s="2">
        <v>10500000</v>
      </c>
      <c r="M5" s="92" t="s">
        <v>99</v>
      </c>
      <c r="N5" s="94">
        <f>1/25</f>
        <v>0.04</v>
      </c>
    </row>
    <row r="6" spans="1:14">
      <c r="C6" s="3" t="s">
        <v>100</v>
      </c>
      <c r="F6" s="2">
        <v>0</v>
      </c>
      <c r="M6" s="92" t="s">
        <v>56</v>
      </c>
      <c r="N6" s="94">
        <f>1/25</f>
        <v>0.04</v>
      </c>
    </row>
    <row r="7" spans="1:14">
      <c r="C7" s="3" t="s">
        <v>90</v>
      </c>
      <c r="F7" s="2">
        <v>-10500000</v>
      </c>
      <c r="G7" s="90" t="s">
        <v>94</v>
      </c>
      <c r="M7" s="92" t="s">
        <v>105</v>
      </c>
      <c r="N7" s="94">
        <f>1/10</f>
        <v>0.1</v>
      </c>
    </row>
    <row r="8" spans="1:14">
      <c r="C8" s="3" t="s">
        <v>93</v>
      </c>
      <c r="G8" s="85">
        <f>SUM(F5:F7)</f>
        <v>0</v>
      </c>
    </row>
    <row r="9" spans="1:14">
      <c r="B9" s="3" t="s">
        <v>92</v>
      </c>
      <c r="E9" s="2"/>
      <c r="G9" s="2">
        <f>G4+G8</f>
        <v>45100000</v>
      </c>
      <c r="H9" s="91" t="s">
        <v>156</v>
      </c>
    </row>
    <row r="10" spans="1:14">
      <c r="B10" s="3" t="s">
        <v>97</v>
      </c>
      <c r="E10" s="2"/>
      <c r="G10" s="85">
        <v>55600000</v>
      </c>
    </row>
    <row r="11" spans="1:14">
      <c r="B11" s="3" t="s">
        <v>98</v>
      </c>
      <c r="G11" s="2">
        <f>G10-G9</f>
        <v>10500000</v>
      </c>
    </row>
    <row r="13" spans="1:14">
      <c r="B13" s="91" t="s">
        <v>94</v>
      </c>
      <c r="C13" s="3" t="s">
        <v>95</v>
      </c>
    </row>
    <row r="14" spans="1:14">
      <c r="C14" s="3" t="s">
        <v>96</v>
      </c>
    </row>
    <row r="15" spans="1:14">
      <c r="C15" s="92" t="s">
        <v>58</v>
      </c>
      <c r="D15" s="92"/>
      <c r="E15" s="92"/>
      <c r="F15" s="93">
        <v>10500000</v>
      </c>
      <c r="G15" s="93"/>
    </row>
    <row r="16" spans="1:14">
      <c r="C16" s="92"/>
      <c r="D16" s="92" t="s">
        <v>88</v>
      </c>
      <c r="E16" s="92"/>
      <c r="F16" s="93"/>
      <c r="G16" s="93">
        <v>10500000</v>
      </c>
    </row>
    <row r="18" spans="1:7">
      <c r="A18" s="91" t="s">
        <v>87</v>
      </c>
      <c r="B18" s="91" t="s">
        <v>58</v>
      </c>
      <c r="C18" s="91"/>
      <c r="D18" s="91"/>
      <c r="E18" s="91"/>
      <c r="F18" s="90"/>
      <c r="G18" s="90"/>
    </row>
    <row r="20" spans="1:7">
      <c r="B20" s="3" t="s">
        <v>101</v>
      </c>
      <c r="G20" s="2">
        <v>0</v>
      </c>
    </row>
    <row r="21" spans="1:7">
      <c r="C21" s="3" t="s">
        <v>89</v>
      </c>
      <c r="F21" s="2">
        <v>0</v>
      </c>
    </row>
    <row r="22" spans="1:7">
      <c r="C22" s="3" t="s">
        <v>100</v>
      </c>
      <c r="F22" s="2">
        <v>0</v>
      </c>
    </row>
    <row r="23" spans="1:7">
      <c r="C23" s="3" t="s">
        <v>90</v>
      </c>
      <c r="F23" s="2">
        <v>10500000</v>
      </c>
      <c r="G23" s="90" t="s">
        <v>112</v>
      </c>
    </row>
    <row r="24" spans="1:7">
      <c r="C24" s="3" t="s">
        <v>93</v>
      </c>
      <c r="F24" s="3"/>
      <c r="G24" s="85">
        <f>SUM(F21:F23)</f>
        <v>10500000</v>
      </c>
    </row>
    <row r="25" spans="1:7">
      <c r="B25" s="3" t="s">
        <v>102</v>
      </c>
      <c r="G25" s="2">
        <f>SUM(G20:G24)</f>
        <v>10500000</v>
      </c>
    </row>
    <row r="27" spans="1:7">
      <c r="B27" s="3" t="s">
        <v>103</v>
      </c>
      <c r="G27" s="2">
        <v>0</v>
      </c>
    </row>
    <row r="28" spans="1:7">
      <c r="C28" s="3" t="s">
        <v>89</v>
      </c>
      <c r="F28" s="2">
        <v>0</v>
      </c>
      <c r="G28" s="90" t="s">
        <v>94</v>
      </c>
    </row>
    <row r="29" spans="1:7">
      <c r="C29" s="3" t="s">
        <v>100</v>
      </c>
      <c r="F29" s="2">
        <v>0</v>
      </c>
    </row>
    <row r="30" spans="1:7">
      <c r="C30" s="3" t="s">
        <v>90</v>
      </c>
      <c r="F30" s="2">
        <f>(4/12)*N4*G25</f>
        <v>140000</v>
      </c>
    </row>
    <row r="31" spans="1:7">
      <c r="C31" s="3" t="s">
        <v>93</v>
      </c>
      <c r="G31" s="85">
        <f>SUM(F28:F30)</f>
        <v>140000</v>
      </c>
    </row>
    <row r="32" spans="1:7">
      <c r="B32" s="3" t="s">
        <v>107</v>
      </c>
      <c r="G32" s="2">
        <f>SUM(G27:G31)</f>
        <v>140000</v>
      </c>
    </row>
    <row r="34" spans="1:8">
      <c r="B34" s="3" t="s">
        <v>108</v>
      </c>
      <c r="G34" s="2">
        <f>G25-G32</f>
        <v>10360000</v>
      </c>
      <c r="H34" s="91" t="s">
        <v>156</v>
      </c>
    </row>
    <row r="35" spans="1:8">
      <c r="B35" s="3" t="s">
        <v>109</v>
      </c>
      <c r="G35" s="85">
        <v>0</v>
      </c>
    </row>
    <row r="36" spans="1:8">
      <c r="B36" s="3" t="s">
        <v>110</v>
      </c>
      <c r="G36" s="2">
        <f>G34-G35</f>
        <v>10360000</v>
      </c>
    </row>
    <row r="38" spans="1:8">
      <c r="B38" s="91" t="s">
        <v>94</v>
      </c>
      <c r="C38" s="3" t="s">
        <v>115</v>
      </c>
    </row>
    <row r="39" spans="1:8">
      <c r="C39" s="3" t="s">
        <v>111</v>
      </c>
    </row>
    <row r="40" spans="1:8">
      <c r="C40" s="92" t="s">
        <v>113</v>
      </c>
      <c r="D40" s="92"/>
      <c r="E40" s="92"/>
      <c r="F40" s="93">
        <f>G31</f>
        <v>140000</v>
      </c>
      <c r="G40" s="93"/>
    </row>
    <row r="41" spans="1:8">
      <c r="C41" s="92"/>
      <c r="D41" s="92" t="s">
        <v>114</v>
      </c>
      <c r="E41" s="92"/>
      <c r="F41" s="93"/>
      <c r="G41" s="93">
        <f>F40</f>
        <v>140000</v>
      </c>
    </row>
    <row r="43" spans="1:8" s="91" customFormat="1">
      <c r="A43" s="91" t="s">
        <v>87</v>
      </c>
      <c r="B43" s="91" t="s">
        <v>99</v>
      </c>
      <c r="F43" s="90"/>
      <c r="G43" s="90"/>
    </row>
    <row r="45" spans="1:8">
      <c r="B45" s="3" t="s">
        <v>101</v>
      </c>
      <c r="G45" s="2">
        <v>80000000</v>
      </c>
    </row>
    <row r="46" spans="1:8">
      <c r="C46" s="3" t="s">
        <v>89</v>
      </c>
      <c r="F46" s="2">
        <v>0</v>
      </c>
    </row>
    <row r="47" spans="1:8">
      <c r="C47" s="3" t="s">
        <v>100</v>
      </c>
      <c r="F47" s="2">
        <v>0</v>
      </c>
    </row>
    <row r="48" spans="1:8">
      <c r="C48" s="3" t="s">
        <v>90</v>
      </c>
      <c r="F48" s="2">
        <v>0</v>
      </c>
    </row>
    <row r="49" spans="1:8">
      <c r="C49" s="3" t="s">
        <v>93</v>
      </c>
      <c r="F49" s="3"/>
      <c r="G49" s="85">
        <f>SUM(F46:F48)</f>
        <v>0</v>
      </c>
    </row>
    <row r="50" spans="1:8">
      <c r="B50" s="3" t="s">
        <v>102</v>
      </c>
      <c r="G50" s="2">
        <f>SUM(G45:G49)</f>
        <v>80000000</v>
      </c>
    </row>
    <row r="52" spans="1:8">
      <c r="B52" s="3" t="s">
        <v>103</v>
      </c>
      <c r="G52" s="2">
        <v>40000000</v>
      </c>
    </row>
    <row r="53" spans="1:8">
      <c r="C53" s="3" t="s">
        <v>89</v>
      </c>
      <c r="F53" s="2">
        <f>G45*N5</f>
        <v>3200000</v>
      </c>
      <c r="G53" s="90"/>
      <c r="H53" s="5"/>
    </row>
    <row r="54" spans="1:8">
      <c r="C54" s="3" t="s">
        <v>100</v>
      </c>
      <c r="F54" s="2">
        <v>0</v>
      </c>
    </row>
    <row r="55" spans="1:8">
      <c r="C55" s="3" t="s">
        <v>90</v>
      </c>
      <c r="F55" s="2">
        <v>0</v>
      </c>
    </row>
    <row r="56" spans="1:8">
      <c r="C56" s="3" t="s">
        <v>93</v>
      </c>
      <c r="G56" s="85">
        <f>SUM(F53:F55)</f>
        <v>3200000</v>
      </c>
    </row>
    <row r="57" spans="1:8">
      <c r="B57" s="3" t="s">
        <v>107</v>
      </c>
      <c r="G57" s="2">
        <f>SUM(G52:G56)</f>
        <v>43200000</v>
      </c>
    </row>
    <row r="59" spans="1:8">
      <c r="B59" s="3" t="s">
        <v>108</v>
      </c>
      <c r="G59" s="2">
        <f>G50-G57</f>
        <v>36800000</v>
      </c>
      <c r="H59" s="91" t="s">
        <v>156</v>
      </c>
    </row>
    <row r="60" spans="1:8">
      <c r="B60" s="3" t="s">
        <v>109</v>
      </c>
      <c r="G60" s="85">
        <f>80000000-F53-G52</f>
        <v>36800000</v>
      </c>
    </row>
    <row r="61" spans="1:8">
      <c r="B61" s="3" t="s">
        <v>110</v>
      </c>
      <c r="G61" s="2">
        <f>G59-G60</f>
        <v>0</v>
      </c>
    </row>
    <row r="63" spans="1:8">
      <c r="A63" s="91" t="s">
        <v>87</v>
      </c>
      <c r="B63" s="91" t="s">
        <v>56</v>
      </c>
      <c r="C63" s="91"/>
      <c r="D63" s="91"/>
      <c r="E63" s="91"/>
      <c r="F63" s="90"/>
      <c r="G63" s="90"/>
    </row>
    <row r="65" spans="2:9">
      <c r="B65" s="3" t="s">
        <v>101</v>
      </c>
      <c r="G65" s="2">
        <v>160000000</v>
      </c>
    </row>
    <row r="66" spans="2:9">
      <c r="C66" s="3" t="s">
        <v>89</v>
      </c>
      <c r="F66" s="2">
        <v>36000000</v>
      </c>
    </row>
    <row r="67" spans="2:9">
      <c r="C67" s="3" t="s">
        <v>100</v>
      </c>
      <c r="F67" s="2">
        <v>0</v>
      </c>
    </row>
    <row r="68" spans="2:9">
      <c r="C68" s="3" t="s">
        <v>90</v>
      </c>
      <c r="F68" s="2">
        <v>18000000</v>
      </c>
      <c r="G68" s="90" t="s">
        <v>117</v>
      </c>
    </row>
    <row r="69" spans="2:9">
      <c r="C69" s="3" t="s">
        <v>93</v>
      </c>
      <c r="F69" s="3"/>
      <c r="G69" s="85">
        <f>SUM(F66:F68)</f>
        <v>54000000</v>
      </c>
    </row>
    <row r="70" spans="2:9">
      <c r="B70" s="3" t="s">
        <v>102</v>
      </c>
      <c r="G70" s="2">
        <f>SUM(G65:G69)</f>
        <v>214000000</v>
      </c>
    </row>
    <row r="72" spans="2:9">
      <c r="B72" s="3" t="s">
        <v>103</v>
      </c>
      <c r="G72" s="2">
        <v>80000000</v>
      </c>
    </row>
    <row r="73" spans="2:9">
      <c r="C73" s="3" t="s">
        <v>89</v>
      </c>
      <c r="F73" s="2">
        <v>7120000</v>
      </c>
      <c r="G73" s="90" t="s">
        <v>121</v>
      </c>
      <c r="I73" s="2"/>
    </row>
    <row r="74" spans="2:9">
      <c r="C74" s="3" t="s">
        <v>100</v>
      </c>
      <c r="F74" s="2">
        <v>0</v>
      </c>
    </row>
    <row r="75" spans="2:9">
      <c r="C75" s="3" t="s">
        <v>90</v>
      </c>
      <c r="F75" s="2">
        <v>360000</v>
      </c>
    </row>
    <row r="76" spans="2:9">
      <c r="C76" s="3" t="s">
        <v>93</v>
      </c>
      <c r="G76" s="85">
        <f>SUM(F73:F75)</f>
        <v>7480000</v>
      </c>
      <c r="I76" s="5"/>
    </row>
    <row r="77" spans="2:9">
      <c r="B77" s="3" t="s">
        <v>107</v>
      </c>
      <c r="G77" s="2">
        <f>SUM(G72:G76)</f>
        <v>87480000</v>
      </c>
      <c r="I77" s="5"/>
    </row>
    <row r="78" spans="2:9">
      <c r="I78" s="5"/>
    </row>
    <row r="79" spans="2:9">
      <c r="B79" s="3" t="s">
        <v>108</v>
      </c>
      <c r="G79" s="2">
        <f>G70-G72-G76</f>
        <v>126520000</v>
      </c>
      <c r="H79" s="91" t="s">
        <v>156</v>
      </c>
      <c r="I79" s="5"/>
    </row>
    <row r="80" spans="2:9">
      <c r="B80" s="3" t="s">
        <v>109</v>
      </c>
      <c r="G80" s="85">
        <f>G65-F73-G72+F66</f>
        <v>108880000</v>
      </c>
      <c r="I80" s="5"/>
    </row>
    <row r="81" spans="1:10">
      <c r="B81" s="3" t="s">
        <v>110</v>
      </c>
      <c r="G81" s="2">
        <f>G79-G80</f>
        <v>17640000</v>
      </c>
      <c r="I81" s="5"/>
    </row>
    <row r="82" spans="1:10">
      <c r="I82" s="5"/>
    </row>
    <row r="83" spans="1:10">
      <c r="B83" s="91" t="s">
        <v>117</v>
      </c>
      <c r="C83" s="3" t="s">
        <v>123</v>
      </c>
      <c r="I83" s="5"/>
    </row>
    <row r="84" spans="1:10">
      <c r="C84" s="3" t="s">
        <v>124</v>
      </c>
      <c r="I84" s="5"/>
    </row>
    <row r="85" spans="1:10">
      <c r="C85" s="3" t="s">
        <v>125</v>
      </c>
      <c r="I85" s="2"/>
    </row>
    <row r="86" spans="1:10">
      <c r="C86" s="3" t="s">
        <v>116</v>
      </c>
      <c r="I86" s="2"/>
    </row>
    <row r="87" spans="1:10">
      <c r="C87" s="92" t="s">
        <v>126</v>
      </c>
      <c r="D87" s="92"/>
      <c r="E87" s="92"/>
      <c r="F87" s="93">
        <v>18000000</v>
      </c>
      <c r="G87" s="93"/>
      <c r="I87" s="2"/>
    </row>
    <row r="88" spans="1:10">
      <c r="C88" s="92"/>
      <c r="D88" s="92" t="s">
        <v>54</v>
      </c>
      <c r="E88" s="92"/>
      <c r="F88" s="93"/>
      <c r="G88" s="93">
        <v>12000000</v>
      </c>
      <c r="I88" s="2"/>
    </row>
    <row r="89" spans="1:10">
      <c r="C89" s="92"/>
      <c r="D89" s="92" t="s">
        <v>55</v>
      </c>
      <c r="E89" s="92"/>
      <c r="F89" s="93"/>
      <c r="G89" s="93">
        <v>6000000</v>
      </c>
      <c r="I89" s="5"/>
    </row>
    <row r="90" spans="1:10">
      <c r="F90" s="3"/>
      <c r="G90" s="3"/>
    </row>
    <row r="91" spans="1:10">
      <c r="B91" s="91" t="s">
        <v>121</v>
      </c>
      <c r="C91" s="3" t="s">
        <v>118</v>
      </c>
      <c r="J91" s="2"/>
    </row>
    <row r="92" spans="1:10">
      <c r="C92" s="3" t="s">
        <v>127</v>
      </c>
    </row>
    <row r="93" spans="1:10">
      <c r="C93" s="92" t="s">
        <v>119</v>
      </c>
      <c r="D93" s="92"/>
      <c r="E93" s="92"/>
      <c r="F93" s="93">
        <v>360000</v>
      </c>
      <c r="G93" s="93"/>
    </row>
    <row r="94" spans="1:10">
      <c r="C94" s="92"/>
      <c r="D94" s="92" t="s">
        <v>120</v>
      </c>
      <c r="E94" s="92"/>
      <c r="F94" s="93"/>
      <c r="G94" s="93">
        <f>F93</f>
        <v>360000</v>
      </c>
    </row>
    <row r="96" spans="1:10">
      <c r="A96" s="91" t="s">
        <v>87</v>
      </c>
      <c r="B96" s="91" t="s">
        <v>122</v>
      </c>
      <c r="C96" s="91"/>
    </row>
    <row r="97" spans="2:7">
      <c r="B97" s="3" t="s">
        <v>101</v>
      </c>
      <c r="G97" s="2">
        <v>770000000</v>
      </c>
    </row>
    <row r="98" spans="2:7">
      <c r="C98" s="3" t="s">
        <v>89</v>
      </c>
      <c r="F98" s="2">
        <v>0</v>
      </c>
    </row>
    <row r="99" spans="2:7">
      <c r="C99" s="3" t="s">
        <v>100</v>
      </c>
      <c r="F99" s="2">
        <v>-51600000</v>
      </c>
    </row>
    <row r="100" spans="2:7">
      <c r="C100" s="3" t="s">
        <v>90</v>
      </c>
      <c r="F100" s="2">
        <v>75940000</v>
      </c>
      <c r="G100" s="90"/>
    </row>
    <row r="101" spans="2:7">
      <c r="C101" s="3" t="s">
        <v>90</v>
      </c>
      <c r="F101" s="2">
        <v>-44400000</v>
      </c>
      <c r="G101" s="90"/>
    </row>
    <row r="102" spans="2:7">
      <c r="C102" s="3" t="s">
        <v>93</v>
      </c>
      <c r="G102" s="7">
        <f>SUM(F98:F101)</f>
        <v>-20060000</v>
      </c>
    </row>
    <row r="103" spans="2:7">
      <c r="B103" s="3" t="s">
        <v>102</v>
      </c>
      <c r="G103" s="2">
        <f>SUM(G97:G102)</f>
        <v>749940000</v>
      </c>
    </row>
    <row r="105" spans="2:7">
      <c r="B105" s="3" t="s">
        <v>103</v>
      </c>
      <c r="G105" s="2">
        <v>346500000</v>
      </c>
    </row>
    <row r="106" spans="2:7">
      <c r="C106" s="3" t="s">
        <v>89</v>
      </c>
      <c r="F106" s="2">
        <v>71840000</v>
      </c>
      <c r="G106" s="90"/>
    </row>
    <row r="107" spans="2:7">
      <c r="C107" s="3" t="s">
        <v>100</v>
      </c>
      <c r="F107" s="2">
        <v>0</v>
      </c>
    </row>
    <row r="108" spans="2:7">
      <c r="C108" s="3" t="s">
        <v>151</v>
      </c>
      <c r="F108" s="2">
        <f>G214</f>
        <v>7655500</v>
      </c>
    </row>
    <row r="109" spans="2:7">
      <c r="C109" s="3" t="s">
        <v>152</v>
      </c>
      <c r="F109" s="2">
        <f>-G218</f>
        <v>-49600000</v>
      </c>
    </row>
    <row r="110" spans="2:7">
      <c r="C110" s="3" t="s">
        <v>93</v>
      </c>
      <c r="F110" s="3"/>
      <c r="G110" s="2">
        <f>SUM(F106:F109)</f>
        <v>29895500</v>
      </c>
    </row>
    <row r="111" spans="2:7">
      <c r="B111" s="3" t="s">
        <v>107</v>
      </c>
      <c r="G111" s="2">
        <f>SUM(G105:G110)</f>
        <v>376395500</v>
      </c>
    </row>
    <row r="113" spans="2:8">
      <c r="B113" s="3" t="s">
        <v>108</v>
      </c>
      <c r="G113" s="2">
        <f>G103-G105-G110</f>
        <v>373544500</v>
      </c>
      <c r="H113" s="91" t="s">
        <v>156</v>
      </c>
    </row>
    <row r="114" spans="2:8">
      <c r="B114" s="3" t="s">
        <v>109</v>
      </c>
      <c r="G114" s="85">
        <f>G97-F106-G105+F98</f>
        <v>351660000</v>
      </c>
    </row>
    <row r="115" spans="2:8">
      <c r="B115" s="3" t="s">
        <v>110</v>
      </c>
      <c r="G115" s="2">
        <f>G113-G114</f>
        <v>21884500</v>
      </c>
    </row>
    <row r="117" spans="2:8">
      <c r="B117" s="91" t="s">
        <v>128</v>
      </c>
    </row>
    <row r="118" spans="2:8">
      <c r="B118" s="14" t="s">
        <v>31</v>
      </c>
      <c r="C118" s="3" t="s">
        <v>16</v>
      </c>
      <c r="D118" s="2"/>
      <c r="F118" s="3"/>
      <c r="G118" s="3"/>
    </row>
    <row r="119" spans="2:8">
      <c r="B119" s="14" t="s">
        <v>32</v>
      </c>
      <c r="C119" s="3" t="s">
        <v>15</v>
      </c>
      <c r="D119" s="2"/>
      <c r="E119" s="2">
        <v>12000000</v>
      </c>
      <c r="F119" s="3"/>
      <c r="G119" s="3"/>
    </row>
    <row r="120" spans="2:8">
      <c r="B120" s="14" t="s">
        <v>33</v>
      </c>
      <c r="C120" s="3" t="s">
        <v>28</v>
      </c>
      <c r="D120" s="2"/>
      <c r="E120" s="4">
        <v>0.12</v>
      </c>
      <c r="F120" s="3"/>
      <c r="G120" s="3"/>
    </row>
    <row r="121" spans="2:8">
      <c r="B121" s="14" t="s">
        <v>34</v>
      </c>
      <c r="C121" s="3" t="s">
        <v>29</v>
      </c>
      <c r="D121" s="2"/>
      <c r="E121" s="3">
        <v>10</v>
      </c>
      <c r="F121" s="3" t="s">
        <v>30</v>
      </c>
      <c r="G121" s="3"/>
    </row>
    <row r="122" spans="2:8">
      <c r="B122" s="14" t="s">
        <v>35</v>
      </c>
      <c r="C122" s="3" t="s">
        <v>13</v>
      </c>
      <c r="D122" s="2"/>
      <c r="E122" s="6">
        <f>1+((1-(1+E120)^(-E121+1))/E120)</f>
        <v>6.3282497918201708</v>
      </c>
      <c r="F122" s="3"/>
      <c r="G122" s="3"/>
    </row>
    <row r="123" spans="2:8">
      <c r="B123" s="14" t="s">
        <v>36</v>
      </c>
      <c r="C123" s="3" t="s">
        <v>14</v>
      </c>
      <c r="D123" s="2"/>
      <c r="E123" s="6">
        <f>1/(1+E120)^E121</f>
        <v>0.32197323659069599</v>
      </c>
      <c r="F123" s="3"/>
      <c r="G123" s="3"/>
    </row>
    <row r="124" spans="2:8">
      <c r="B124" s="14" t="s">
        <v>37</v>
      </c>
      <c r="C124" s="3" t="s">
        <v>17</v>
      </c>
      <c r="D124" s="2"/>
      <c r="E124" s="2">
        <f>E119*E122</f>
        <v>75938997.501842052</v>
      </c>
      <c r="F124" s="13" t="s">
        <v>38</v>
      </c>
      <c r="G124" s="3"/>
    </row>
    <row r="125" spans="2:8">
      <c r="B125" s="14" t="s">
        <v>39</v>
      </c>
      <c r="C125" s="3" t="s">
        <v>40</v>
      </c>
      <c r="E125" s="2">
        <v>75940000</v>
      </c>
      <c r="F125" s="3"/>
      <c r="G125" s="3"/>
    </row>
    <row r="126" spans="2:8">
      <c r="B126" s="14" t="s">
        <v>41</v>
      </c>
      <c r="C126" s="3" t="s">
        <v>42</v>
      </c>
      <c r="D126" s="2"/>
      <c r="E126" s="5">
        <f>E125-E124</f>
        <v>1002.4981579482555</v>
      </c>
      <c r="F126" s="3" t="s">
        <v>43</v>
      </c>
      <c r="G126" s="3"/>
    </row>
    <row r="127" spans="2:8">
      <c r="B127" s="14"/>
      <c r="D127" s="2"/>
      <c r="E127" s="5"/>
      <c r="F127" s="3"/>
      <c r="G127" s="3"/>
    </row>
    <row r="128" spans="2:8">
      <c r="B128" s="3" t="s">
        <v>18</v>
      </c>
      <c r="D128" s="2" t="s">
        <v>47</v>
      </c>
      <c r="F128" s="3"/>
      <c r="G128" s="3"/>
    </row>
    <row r="129" spans="3:7" ht="45">
      <c r="C129" s="8" t="s">
        <v>19</v>
      </c>
      <c r="D129" s="8" t="s">
        <v>20</v>
      </c>
      <c r="E129" s="8" t="s">
        <v>21</v>
      </c>
      <c r="F129" s="8" t="s">
        <v>22</v>
      </c>
      <c r="G129" s="8" t="s">
        <v>23</v>
      </c>
    </row>
    <row r="130" spans="3:7">
      <c r="C130" s="9">
        <v>40269</v>
      </c>
      <c r="D130" s="10"/>
      <c r="E130" s="11"/>
      <c r="F130" s="11"/>
      <c r="G130" s="65">
        <v>75938997.501842052</v>
      </c>
    </row>
    <row r="131" spans="3:7">
      <c r="C131" s="9">
        <v>40269</v>
      </c>
      <c r="D131" s="10">
        <v>12000000</v>
      </c>
      <c r="E131" s="11"/>
      <c r="F131" s="10">
        <v>12000000</v>
      </c>
      <c r="G131" s="10">
        <v>63938997.501842052</v>
      </c>
    </row>
    <row r="132" spans="3:7">
      <c r="C132" s="9">
        <v>40634</v>
      </c>
      <c r="D132" s="10">
        <v>12000000</v>
      </c>
      <c r="E132" s="10">
        <v>7672679.7002210459</v>
      </c>
      <c r="F132" s="10">
        <v>4327320.2997789541</v>
      </c>
      <c r="G132" s="10">
        <v>59611677.202063099</v>
      </c>
    </row>
    <row r="133" spans="3:7">
      <c r="C133" s="9">
        <v>41000</v>
      </c>
      <c r="D133" s="10">
        <v>12000000</v>
      </c>
      <c r="E133" s="10">
        <v>7153401.2642475711</v>
      </c>
      <c r="F133" s="10">
        <v>4846598.7357524289</v>
      </c>
      <c r="G133" s="10">
        <v>54765078.466310672</v>
      </c>
    </row>
    <row r="134" spans="3:7">
      <c r="C134" s="9">
        <v>41365</v>
      </c>
      <c r="D134" s="10">
        <v>12000000</v>
      </c>
      <c r="E134" s="10">
        <v>6571809.4159572804</v>
      </c>
      <c r="F134" s="10">
        <v>5428190.5840427196</v>
      </c>
      <c r="G134" s="10">
        <v>49336887.882267952</v>
      </c>
    </row>
    <row r="135" spans="3:7">
      <c r="C135" s="9">
        <v>41730</v>
      </c>
      <c r="D135" s="10">
        <v>12000000</v>
      </c>
      <c r="E135" s="10">
        <v>5920426.5458721537</v>
      </c>
      <c r="F135" s="10">
        <v>6079573.4541278463</v>
      </c>
      <c r="G135" s="10">
        <v>43257314.428140104</v>
      </c>
    </row>
    <row r="136" spans="3:7">
      <c r="C136" s="9">
        <v>42095</v>
      </c>
      <c r="D136" s="10">
        <v>12000000</v>
      </c>
      <c r="E136" s="10">
        <v>5190877.7313768119</v>
      </c>
      <c r="F136" s="10">
        <v>6809122.2686231881</v>
      </c>
      <c r="G136" s="10">
        <v>36448192.159516916</v>
      </c>
    </row>
    <row r="137" spans="3:7">
      <c r="C137" s="9">
        <v>42461</v>
      </c>
      <c r="D137" s="10">
        <v>12000000</v>
      </c>
      <c r="E137" s="10">
        <v>4373783.0591420298</v>
      </c>
      <c r="F137" s="10">
        <v>7626216.9408579702</v>
      </c>
      <c r="G137" s="10">
        <v>28821975.218658946</v>
      </c>
    </row>
    <row r="138" spans="3:7">
      <c r="C138" s="9">
        <v>42826</v>
      </c>
      <c r="D138" s="10">
        <v>12000000</v>
      </c>
      <c r="E138" s="10">
        <v>3458637.0262390734</v>
      </c>
      <c r="F138" s="10">
        <v>8541362.9737609271</v>
      </c>
      <c r="G138" s="10">
        <v>20280612.244898021</v>
      </c>
    </row>
    <row r="139" spans="3:7">
      <c r="C139" s="9">
        <v>43191</v>
      </c>
      <c r="D139" s="10">
        <v>12000000</v>
      </c>
      <c r="E139" s="10">
        <v>2433673.4693877622</v>
      </c>
      <c r="F139" s="10">
        <v>9566326.5306122378</v>
      </c>
      <c r="G139" s="10">
        <v>10714285.714285783</v>
      </c>
    </row>
    <row r="140" spans="3:7">
      <c r="C140" s="9">
        <v>43556</v>
      </c>
      <c r="D140" s="10">
        <v>12000000</v>
      </c>
      <c r="E140" s="10">
        <v>1285714.2857142941</v>
      </c>
      <c r="F140" s="10">
        <v>10714285.714285705</v>
      </c>
      <c r="G140" s="10">
        <v>7.8231096267700195E-8</v>
      </c>
    </row>
    <row r="141" spans="3:7">
      <c r="C141" s="9">
        <v>43922</v>
      </c>
      <c r="D141" s="10"/>
      <c r="E141" s="10"/>
      <c r="F141" s="10">
        <v>0</v>
      </c>
      <c r="G141" s="10">
        <v>7.8231096267700195E-8</v>
      </c>
    </row>
    <row r="142" spans="3:7">
      <c r="D142" s="2"/>
      <c r="F142" s="3"/>
      <c r="G142" s="3"/>
    </row>
    <row r="143" spans="3:7">
      <c r="C143" s="3" t="s">
        <v>129</v>
      </c>
      <c r="E143" s="5">
        <f>E125</f>
        <v>75940000</v>
      </c>
    </row>
    <row r="145" spans="1:7">
      <c r="C145" s="76" t="s">
        <v>134</v>
      </c>
    </row>
    <row r="146" spans="1:7">
      <c r="C146" s="96" t="s">
        <v>135</v>
      </c>
      <c r="D146" s="96"/>
      <c r="E146" s="96"/>
      <c r="F146" s="97">
        <v>12000000</v>
      </c>
      <c r="G146" s="97"/>
    </row>
    <row r="147" spans="1:7">
      <c r="C147" s="96"/>
      <c r="D147" s="96" t="s">
        <v>9</v>
      </c>
      <c r="E147" s="96"/>
      <c r="F147" s="97"/>
      <c r="G147" s="97">
        <f>F146</f>
        <v>12000000</v>
      </c>
    </row>
    <row r="148" spans="1:7">
      <c r="C148" s="96"/>
      <c r="D148" s="96"/>
      <c r="E148" s="96"/>
      <c r="F148" s="97"/>
      <c r="G148" s="97"/>
    </row>
    <row r="149" spans="1:7">
      <c r="C149" s="96" t="s">
        <v>136</v>
      </c>
      <c r="D149" s="96"/>
      <c r="E149" s="96"/>
      <c r="F149" s="97">
        <v>9000000</v>
      </c>
      <c r="G149" s="97"/>
    </row>
    <row r="150" spans="1:7">
      <c r="C150" s="96"/>
      <c r="D150" s="96" t="s">
        <v>135</v>
      </c>
      <c r="E150" s="96"/>
      <c r="F150" s="97"/>
      <c r="G150" s="97">
        <f>F149</f>
        <v>9000000</v>
      </c>
    </row>
    <row r="152" spans="1:7">
      <c r="C152" s="76" t="s">
        <v>137</v>
      </c>
    </row>
    <row r="153" spans="1:7">
      <c r="A153" s="1" t="s">
        <v>44</v>
      </c>
      <c r="C153" s="98" t="s">
        <v>45</v>
      </c>
      <c r="D153" s="99"/>
      <c r="E153" s="98"/>
      <c r="F153" s="100">
        <f>D134</f>
        <v>12000000</v>
      </c>
      <c r="G153" s="98"/>
    </row>
    <row r="154" spans="1:7">
      <c r="C154" s="98"/>
      <c r="D154" s="99" t="s">
        <v>46</v>
      </c>
      <c r="E154" s="98"/>
      <c r="F154" s="98"/>
      <c r="G154" s="100">
        <f>F153</f>
        <v>12000000</v>
      </c>
    </row>
    <row r="155" spans="1:7">
      <c r="C155" s="98"/>
      <c r="D155" s="99"/>
      <c r="E155" s="98"/>
      <c r="F155" s="98"/>
      <c r="G155" s="100"/>
    </row>
    <row r="156" spans="1:7">
      <c r="A156" s="1" t="s">
        <v>44</v>
      </c>
      <c r="C156" s="99" t="s">
        <v>49</v>
      </c>
      <c r="D156" s="99"/>
      <c r="E156" s="98"/>
      <c r="F156" s="99">
        <v>12000000</v>
      </c>
      <c r="G156" s="100"/>
    </row>
    <row r="157" spans="1:7">
      <c r="C157" s="98"/>
      <c r="D157" s="99" t="s">
        <v>9</v>
      </c>
      <c r="E157" s="98"/>
      <c r="F157" s="98"/>
      <c r="G157" s="100">
        <f>F156</f>
        <v>12000000</v>
      </c>
    </row>
    <row r="158" spans="1:7">
      <c r="C158" s="98"/>
      <c r="D158" s="99"/>
      <c r="E158" s="98"/>
      <c r="F158" s="98"/>
      <c r="G158" s="100"/>
    </row>
    <row r="159" spans="1:7">
      <c r="A159" s="1" t="s">
        <v>48</v>
      </c>
      <c r="C159" s="98" t="s">
        <v>24</v>
      </c>
      <c r="D159" s="99"/>
      <c r="E159" s="98"/>
      <c r="F159" s="100">
        <v>5754509.7751657842</v>
      </c>
      <c r="G159" s="100"/>
    </row>
    <row r="160" spans="1:7">
      <c r="C160" s="98"/>
      <c r="D160" s="99" t="s">
        <v>25</v>
      </c>
      <c r="E160" s="98"/>
      <c r="F160" s="98"/>
      <c r="G160" s="100">
        <v>5754509.7751657842</v>
      </c>
    </row>
    <row r="161" spans="1:8">
      <c r="C161" s="98"/>
      <c r="D161" s="99"/>
      <c r="E161" s="98"/>
      <c r="F161" s="98"/>
      <c r="G161" s="100"/>
    </row>
    <row r="162" spans="1:8">
      <c r="A162" s="1" t="s">
        <v>48</v>
      </c>
      <c r="C162" s="98" t="s">
        <v>26</v>
      </c>
      <c r="D162" s="99"/>
      <c r="E162" s="98"/>
      <c r="F162" s="100">
        <v>5695500</v>
      </c>
      <c r="G162" s="100"/>
    </row>
    <row r="163" spans="1:8">
      <c r="C163" s="98"/>
      <c r="D163" s="99" t="s">
        <v>27</v>
      </c>
      <c r="E163" s="98"/>
      <c r="F163" s="98"/>
      <c r="G163" s="100">
        <v>5695500</v>
      </c>
    </row>
    <row r="165" spans="1:8">
      <c r="C165" s="76" t="s">
        <v>138</v>
      </c>
    </row>
    <row r="166" spans="1:8">
      <c r="C166" s="92" t="s">
        <v>45</v>
      </c>
      <c r="D166" s="93"/>
      <c r="E166" s="92"/>
      <c r="F166" s="101">
        <f>E143</f>
        <v>75940000</v>
      </c>
      <c r="G166" s="92"/>
    </row>
    <row r="167" spans="1:8">
      <c r="C167" s="92"/>
      <c r="D167" s="93" t="s">
        <v>46</v>
      </c>
      <c r="E167" s="92"/>
      <c r="F167" s="92"/>
      <c r="G167" s="101">
        <f>F166</f>
        <v>75940000</v>
      </c>
    </row>
    <row r="168" spans="1:8">
      <c r="C168" s="92"/>
      <c r="D168" s="93"/>
      <c r="E168" s="92"/>
      <c r="F168" s="92"/>
      <c r="G168" s="101"/>
    </row>
    <row r="169" spans="1:8">
      <c r="C169" s="102" t="s">
        <v>139</v>
      </c>
      <c r="D169" s="102"/>
      <c r="E169" s="103"/>
      <c r="F169" s="93">
        <v>12000000</v>
      </c>
      <c r="G169" s="101"/>
    </row>
    <row r="170" spans="1:8">
      <c r="C170" s="103"/>
      <c r="D170" s="102" t="str">
        <f>C146</f>
        <v>sewa dibayar dimuka</v>
      </c>
      <c r="E170" s="103"/>
      <c r="F170" s="92"/>
      <c r="G170" s="101">
        <v>3000000</v>
      </c>
    </row>
    <row r="171" spans="1:8">
      <c r="C171" s="103"/>
      <c r="D171" s="102" t="str">
        <f>C149</f>
        <v>beban sewa mesin</v>
      </c>
      <c r="E171" s="103"/>
      <c r="F171" s="92"/>
      <c r="G171" s="101">
        <v>9000000</v>
      </c>
    </row>
    <row r="172" spans="1:8">
      <c r="C172" s="92"/>
      <c r="D172" s="93"/>
      <c r="E172" s="92"/>
      <c r="F172" s="92"/>
      <c r="G172" s="101"/>
    </row>
    <row r="173" spans="1:8">
      <c r="C173" s="92" t="s">
        <v>24</v>
      </c>
      <c r="D173" s="93"/>
      <c r="E173" s="92"/>
      <c r="F173" s="101">
        <v>5754509.7751657842</v>
      </c>
      <c r="G173" s="101"/>
    </row>
    <row r="174" spans="1:8">
      <c r="C174" s="92"/>
      <c r="D174" s="93" t="s">
        <v>25</v>
      </c>
      <c r="E174" s="92"/>
      <c r="F174" s="92"/>
      <c r="G174" s="101">
        <v>5754509.7751657842</v>
      </c>
      <c r="H174" s="3" t="s">
        <v>140</v>
      </c>
    </row>
    <row r="175" spans="1:8">
      <c r="C175" s="92"/>
      <c r="D175" s="92"/>
      <c r="E175" s="92"/>
      <c r="F175" s="92"/>
      <c r="G175" s="101"/>
    </row>
    <row r="176" spans="1:8">
      <c r="C176" s="92" t="s">
        <v>26</v>
      </c>
      <c r="D176" s="92"/>
      <c r="E176" s="92"/>
      <c r="F176" s="101">
        <v>5695500</v>
      </c>
      <c r="G176" s="101"/>
    </row>
    <row r="177" spans="2:7">
      <c r="C177" s="92"/>
      <c r="D177" s="92" t="s">
        <v>27</v>
      </c>
      <c r="E177" s="92"/>
      <c r="F177" s="92"/>
      <c r="G177" s="101">
        <v>5695500</v>
      </c>
    </row>
    <row r="180" spans="2:7">
      <c r="B180" s="91" t="s">
        <v>130</v>
      </c>
    </row>
    <row r="181" spans="2:7">
      <c r="C181" s="3" t="s">
        <v>131</v>
      </c>
    </row>
    <row r="182" spans="2:7">
      <c r="C182" s="3" t="s">
        <v>132</v>
      </c>
    </row>
    <row r="184" spans="2:7">
      <c r="C184" s="76" t="s">
        <v>134</v>
      </c>
    </row>
    <row r="185" spans="2:7">
      <c r="C185" s="96" t="s">
        <v>9</v>
      </c>
      <c r="D185" s="96"/>
      <c r="E185" s="96"/>
      <c r="F185" s="97">
        <v>51600000</v>
      </c>
      <c r="G185" s="97"/>
    </row>
    <row r="186" spans="2:7">
      <c r="C186" s="96"/>
      <c r="D186" s="96" t="s">
        <v>105</v>
      </c>
      <c r="E186" s="96"/>
      <c r="F186" s="97"/>
      <c r="G186" s="97">
        <v>51600000</v>
      </c>
    </row>
    <row r="188" spans="2:7">
      <c r="C188" s="76" t="s">
        <v>137</v>
      </c>
    </row>
    <row r="189" spans="2:7">
      <c r="C189" s="104" t="s">
        <v>9</v>
      </c>
      <c r="D189" s="104"/>
      <c r="E189" s="99"/>
      <c r="F189" s="99">
        <v>51600000</v>
      </c>
      <c r="G189" s="99"/>
    </row>
    <row r="190" spans="2:7">
      <c r="C190" s="104" t="s">
        <v>2</v>
      </c>
      <c r="D190" s="104"/>
      <c r="E190" s="99"/>
      <c r="F190" s="99">
        <v>49600000</v>
      </c>
      <c r="G190" s="99"/>
    </row>
    <row r="191" spans="2:7">
      <c r="C191" s="104"/>
      <c r="D191" s="104" t="s">
        <v>10</v>
      </c>
      <c r="E191" s="99"/>
      <c r="F191" s="99"/>
      <c r="G191" s="99">
        <v>96000000</v>
      </c>
    </row>
    <row r="192" spans="2:7">
      <c r="C192" s="104"/>
      <c r="D192" s="104" t="s">
        <v>11</v>
      </c>
      <c r="E192" s="99"/>
      <c r="F192" s="99"/>
      <c r="G192" s="99">
        <v>5200000</v>
      </c>
    </row>
    <row r="193" spans="2:8">
      <c r="C193" s="76"/>
    </row>
    <row r="194" spans="2:8">
      <c r="C194" s="76" t="s">
        <v>138</v>
      </c>
    </row>
    <row r="195" spans="2:8">
      <c r="C195" s="92" t="s">
        <v>119</v>
      </c>
      <c r="D195" s="92"/>
      <c r="E195" s="92"/>
      <c r="F195" s="93">
        <v>6400000</v>
      </c>
      <c r="G195" s="93"/>
    </row>
    <row r="196" spans="2:8">
      <c r="C196" s="92"/>
      <c r="D196" s="92" t="s">
        <v>120</v>
      </c>
      <c r="E196" s="92"/>
      <c r="F196" s="93"/>
      <c r="G196" s="93">
        <v>6400000</v>
      </c>
      <c r="H196" s="5">
        <f>F198-G196</f>
        <v>43200000</v>
      </c>
    </row>
    <row r="198" spans="2:8">
      <c r="C198" s="92" t="s">
        <v>120</v>
      </c>
      <c r="D198" s="92"/>
      <c r="E198" s="92"/>
      <c r="F198" s="93">
        <v>49600000</v>
      </c>
      <c r="G198" s="93"/>
    </row>
    <row r="199" spans="2:8">
      <c r="C199" s="92"/>
      <c r="D199" s="92" t="s">
        <v>122</v>
      </c>
      <c r="E199" s="92"/>
      <c r="F199" s="93"/>
      <c r="G199" s="93">
        <v>44400000</v>
      </c>
    </row>
    <row r="200" spans="2:8">
      <c r="C200" s="92"/>
      <c r="D200" s="92" t="s">
        <v>133</v>
      </c>
      <c r="E200" s="92"/>
      <c r="F200" s="93"/>
      <c r="G200" s="93">
        <v>5200000</v>
      </c>
    </row>
    <row r="202" spans="2:8">
      <c r="B202" s="91" t="s">
        <v>142</v>
      </c>
    </row>
    <row r="203" spans="2:8">
      <c r="B203" s="91"/>
      <c r="C203" s="3" t="s">
        <v>141</v>
      </c>
    </row>
    <row r="204" spans="2:8">
      <c r="B204" s="91"/>
      <c r="D204" s="3" t="s">
        <v>143</v>
      </c>
      <c r="G204" s="2">
        <f>F166</f>
        <v>75940000</v>
      </c>
    </row>
    <row r="205" spans="2:8">
      <c r="B205" s="91"/>
      <c r="D205" s="3" t="s">
        <v>144</v>
      </c>
    </row>
    <row r="206" spans="2:8">
      <c r="B206" s="91"/>
      <c r="D206" s="1" t="s">
        <v>145</v>
      </c>
      <c r="F206" s="2">
        <v>51600000</v>
      </c>
    </row>
    <row r="207" spans="2:8">
      <c r="D207" s="1" t="s">
        <v>146</v>
      </c>
      <c r="F207" s="2">
        <v>96000000</v>
      </c>
    </row>
    <row r="208" spans="2:8">
      <c r="D208" s="1" t="s">
        <v>147</v>
      </c>
      <c r="F208" s="3"/>
      <c r="G208" s="2">
        <f>F207-F206</f>
        <v>44400000</v>
      </c>
    </row>
    <row r="209" spans="2:9">
      <c r="D209" s="1"/>
      <c r="F209" s="3"/>
    </row>
    <row r="210" spans="2:9">
      <c r="C210" s="3" t="s">
        <v>148</v>
      </c>
      <c r="D210" s="1"/>
      <c r="F210" s="3"/>
    </row>
    <row r="211" spans="2:9">
      <c r="D211" s="3" t="s">
        <v>149</v>
      </c>
      <c r="F211" s="3"/>
    </row>
    <row r="212" spans="2:9">
      <c r="D212" s="1" t="s">
        <v>145</v>
      </c>
      <c r="F212" s="2">
        <v>71840000</v>
      </c>
      <c r="I212" s="2"/>
    </row>
    <row r="213" spans="2:9">
      <c r="D213" s="1" t="s">
        <v>146</v>
      </c>
      <c r="F213" s="5">
        <f>F162+F195+((770000000-96000000)/10)</f>
        <v>79495500</v>
      </c>
      <c r="I213" s="2"/>
    </row>
    <row r="214" spans="2:9">
      <c r="D214" s="1" t="s">
        <v>147</v>
      </c>
      <c r="F214" s="3"/>
      <c r="G214" s="5">
        <f>F213-F212</f>
        <v>7655500</v>
      </c>
      <c r="I214" s="2"/>
    </row>
    <row r="215" spans="2:9">
      <c r="D215" s="3" t="s">
        <v>150</v>
      </c>
      <c r="F215" s="3"/>
      <c r="G215" s="5"/>
      <c r="I215" s="2"/>
    </row>
    <row r="216" spans="2:9">
      <c r="D216" s="1" t="s">
        <v>145</v>
      </c>
      <c r="F216" s="3">
        <v>0</v>
      </c>
      <c r="G216" s="5"/>
      <c r="I216" s="5"/>
    </row>
    <row r="217" spans="2:9">
      <c r="D217" s="1" t="s">
        <v>146</v>
      </c>
      <c r="F217" s="5">
        <f>F198</f>
        <v>49600000</v>
      </c>
      <c r="G217" s="5"/>
    </row>
    <row r="218" spans="2:9">
      <c r="D218" s="1" t="s">
        <v>147</v>
      </c>
      <c r="F218" s="3"/>
      <c r="G218" s="5">
        <f>F217</f>
        <v>49600000</v>
      </c>
    </row>
    <row r="221" spans="2:9">
      <c r="B221" s="91"/>
    </row>
    <row r="222" spans="2:9">
      <c r="B222" s="95"/>
    </row>
    <row r="225" spans="2:13">
      <c r="B225" s="95"/>
    </row>
    <row r="226" spans="2:13">
      <c r="B226" s="95"/>
    </row>
    <row r="227" spans="2:13">
      <c r="B227" s="95"/>
      <c r="K227" s="2"/>
      <c r="L227" s="2"/>
    </row>
    <row r="228" spans="2:13">
      <c r="B228" s="95"/>
      <c r="K228" s="2"/>
      <c r="L228" s="2"/>
    </row>
    <row r="229" spans="2:13">
      <c r="K229" s="2"/>
      <c r="L229" s="2"/>
    </row>
    <row r="230" spans="2:13">
      <c r="K230" s="2"/>
      <c r="L230" s="2"/>
    </row>
    <row r="231" spans="2:13">
      <c r="K231" s="2"/>
      <c r="L231" s="2"/>
    </row>
    <row r="232" spans="2:13">
      <c r="K232" s="2"/>
      <c r="L232" s="2"/>
    </row>
    <row r="236" spans="2:13">
      <c r="K236" s="2"/>
      <c r="L236" s="2"/>
    </row>
    <row r="237" spans="2:13">
      <c r="K237" s="2"/>
      <c r="L237" s="2"/>
    </row>
    <row r="239" spans="2:13">
      <c r="I239" s="2"/>
      <c r="J239" s="2"/>
      <c r="K239" s="2"/>
      <c r="L239" s="2"/>
      <c r="M239" s="2"/>
    </row>
    <row r="240" spans="2:13">
      <c r="I240" s="2"/>
      <c r="J240" s="2"/>
      <c r="K240" s="2"/>
      <c r="L240" s="2"/>
      <c r="M240" s="2"/>
    </row>
    <row r="241" spans="9:13">
      <c r="I241" s="2"/>
      <c r="J241" s="2"/>
      <c r="K241" s="2"/>
      <c r="L241" s="2"/>
      <c r="M241" s="2"/>
    </row>
    <row r="242" spans="9:13">
      <c r="I242" s="2"/>
      <c r="J242" s="2"/>
      <c r="K242" s="2"/>
      <c r="L242" s="2"/>
      <c r="M24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jwb no 2</vt:lpstr>
      <vt:lpstr>top skedul</vt:lpstr>
      <vt:lpstr>supporting</vt:lpstr>
      <vt:lpstr>'top skedul'!Print_Area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2013-12-29T10:44:07Z</dcterms:created>
  <dcterms:modified xsi:type="dcterms:W3CDTF">2014-01-02T05:40:22Z</dcterms:modified>
</cp:coreProperties>
</file>